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HCB\Lliurar\"/>
    </mc:Choice>
  </mc:AlternateContent>
  <xr:revisionPtr revIDLastSave="0" documentId="13_ncr:1_{1ACB72D6-3070-489F-A9A6-CA10092C206E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externalReferences>
    <externalReference r:id="rId3"/>
  </externalReferences>
  <definedNames>
    <definedName name="_xlnm._FilterDatabase" localSheetId="1" hidden="1">'DESPESES € - resum'!$A$7:$G$197</definedName>
    <definedName name="_xlnm._FilterDatabase" localSheetId="0" hidden="1">'INGRESSOS € resum'!$A$7:$G$160</definedName>
    <definedName name="_xlnm.Print_Area" localSheetId="1">'DESPESES € - resum'!$A$1:$G$199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54" l="1"/>
  <c r="C156" i="54" s="1"/>
  <c r="C157" i="54" s="1"/>
  <c r="D155" i="54"/>
  <c r="D156" i="54" s="1"/>
  <c r="D157" i="54" s="1"/>
  <c r="E155" i="54"/>
  <c r="E156" i="54" s="1"/>
  <c r="E157" i="54" s="1"/>
  <c r="F155" i="54"/>
  <c r="G155" i="54" s="1"/>
  <c r="C149" i="54"/>
  <c r="C150" i="54" s="1"/>
  <c r="D149" i="54"/>
  <c r="D150" i="54" s="1"/>
  <c r="E149" i="54"/>
  <c r="E150" i="54" s="1"/>
  <c r="F149" i="54"/>
  <c r="C143" i="54"/>
  <c r="C144" i="54" s="1"/>
  <c r="C145" i="54" s="1"/>
  <c r="D143" i="54"/>
  <c r="D144" i="54" s="1"/>
  <c r="D145" i="54" s="1"/>
  <c r="E143" i="54"/>
  <c r="E144" i="54" s="1"/>
  <c r="E145" i="54" s="1"/>
  <c r="F143" i="54"/>
  <c r="G143" i="54" s="1"/>
  <c r="C132" i="54"/>
  <c r="C133" i="54" s="1"/>
  <c r="D132" i="54"/>
  <c r="D133" i="54" s="1"/>
  <c r="E132" i="54"/>
  <c r="E133" i="54" s="1"/>
  <c r="F132" i="54"/>
  <c r="C134" i="54"/>
  <c r="C135" i="54" s="1"/>
  <c r="D134" i="54"/>
  <c r="D135" i="54" s="1"/>
  <c r="E134" i="54"/>
  <c r="E135" i="54" s="1"/>
  <c r="F134" i="54"/>
  <c r="C129" i="54"/>
  <c r="C130" i="54" s="1"/>
  <c r="D129" i="54"/>
  <c r="D130" i="54" s="1"/>
  <c r="E129" i="54"/>
  <c r="E130" i="54" s="1"/>
  <c r="F129" i="54"/>
  <c r="F130" i="54" s="1"/>
  <c r="C111" i="54"/>
  <c r="C112" i="54" s="1"/>
  <c r="C113" i="54" s="1"/>
  <c r="D111" i="54"/>
  <c r="D112" i="54" s="1"/>
  <c r="D113" i="54" s="1"/>
  <c r="E111" i="54"/>
  <c r="E112" i="54" s="1"/>
  <c r="E113" i="54" s="1"/>
  <c r="F111" i="54"/>
  <c r="G111" i="54" s="1"/>
  <c r="C114" i="54"/>
  <c r="C115" i="54" s="1"/>
  <c r="D114" i="54"/>
  <c r="D115" i="54" s="1"/>
  <c r="D116" i="54" s="1"/>
  <c r="E114" i="54"/>
  <c r="E115" i="54" s="1"/>
  <c r="E116" i="54" s="1"/>
  <c r="F114" i="54"/>
  <c r="F115" i="54" s="1"/>
  <c r="C117" i="54"/>
  <c r="C118" i="54" s="1"/>
  <c r="D117" i="54"/>
  <c r="D118" i="54" s="1"/>
  <c r="E117" i="54"/>
  <c r="E118" i="54" s="1"/>
  <c r="F117" i="54"/>
  <c r="F118" i="54" s="1"/>
  <c r="C119" i="54"/>
  <c r="C120" i="54" s="1"/>
  <c r="C121" i="54" s="1"/>
  <c r="D119" i="54"/>
  <c r="D120" i="54" s="1"/>
  <c r="D121" i="54" s="1"/>
  <c r="E119" i="54"/>
  <c r="E120" i="54" s="1"/>
  <c r="E121" i="54" s="1"/>
  <c r="F119" i="54"/>
  <c r="F120" i="54" s="1"/>
  <c r="F121" i="54" s="1"/>
  <c r="C122" i="54"/>
  <c r="C123" i="54" s="1"/>
  <c r="C124" i="54" s="1"/>
  <c r="D122" i="54"/>
  <c r="D123" i="54" s="1"/>
  <c r="D124" i="54" s="1"/>
  <c r="E122" i="54"/>
  <c r="E123" i="54" s="1"/>
  <c r="E124" i="54" s="1"/>
  <c r="F122" i="54"/>
  <c r="G122" i="54" s="1"/>
  <c r="C106" i="54"/>
  <c r="C107" i="54" s="1"/>
  <c r="D106" i="54"/>
  <c r="D107" i="54" s="1"/>
  <c r="E106" i="54"/>
  <c r="E107" i="54" s="1"/>
  <c r="F106" i="54"/>
  <c r="F107" i="54" s="1"/>
  <c r="C97" i="54"/>
  <c r="C98" i="54" s="1"/>
  <c r="C99" i="54" s="1"/>
  <c r="D97" i="54"/>
  <c r="D98" i="54" s="1"/>
  <c r="D99" i="54" s="1"/>
  <c r="E97" i="54"/>
  <c r="E98" i="54" s="1"/>
  <c r="E99" i="54" s="1"/>
  <c r="F97" i="54"/>
  <c r="F98" i="54" s="1"/>
  <c r="F99" i="54" s="1"/>
  <c r="C100" i="54"/>
  <c r="C101" i="54" s="1"/>
  <c r="D100" i="54"/>
  <c r="D101" i="54" s="1"/>
  <c r="D102" i="54" s="1"/>
  <c r="E100" i="54"/>
  <c r="E101" i="54" s="1"/>
  <c r="E102" i="54" s="1"/>
  <c r="F100" i="54"/>
  <c r="G100" i="54" s="1"/>
  <c r="C93" i="54"/>
  <c r="C94" i="54" s="1"/>
  <c r="C95" i="54" s="1"/>
  <c r="D93" i="54"/>
  <c r="D94" i="54" s="1"/>
  <c r="D95" i="54" s="1"/>
  <c r="E93" i="54"/>
  <c r="E94" i="54" s="1"/>
  <c r="E95" i="54" s="1"/>
  <c r="F93" i="54"/>
  <c r="F94" i="54" s="1"/>
  <c r="C78" i="54"/>
  <c r="C79" i="54" s="1"/>
  <c r="D78" i="54"/>
  <c r="D79" i="54" s="1"/>
  <c r="E78" i="54"/>
  <c r="E79" i="54" s="1"/>
  <c r="F78" i="54"/>
  <c r="F79" i="54" s="1"/>
  <c r="C70" i="54"/>
  <c r="C71" i="54" s="1"/>
  <c r="C72" i="54" s="1"/>
  <c r="D70" i="54"/>
  <c r="D71" i="54" s="1"/>
  <c r="D72" i="54" s="1"/>
  <c r="E70" i="54"/>
  <c r="E71" i="54" s="1"/>
  <c r="E72" i="54" s="1"/>
  <c r="F70" i="54"/>
  <c r="C73" i="54"/>
  <c r="C74" i="54" s="1"/>
  <c r="C75" i="54" s="1"/>
  <c r="D73" i="54"/>
  <c r="D74" i="54" s="1"/>
  <c r="D75" i="54" s="1"/>
  <c r="E73" i="54"/>
  <c r="E74" i="54" s="1"/>
  <c r="E75" i="54" s="1"/>
  <c r="F73" i="54"/>
  <c r="F74" i="54" s="1"/>
  <c r="C66" i="54"/>
  <c r="C67" i="54" s="1"/>
  <c r="D66" i="54"/>
  <c r="D67" i="54" s="1"/>
  <c r="D68" i="54" s="1"/>
  <c r="E66" i="54"/>
  <c r="E67" i="54" s="1"/>
  <c r="E68" i="54" s="1"/>
  <c r="F66" i="54"/>
  <c r="F67" i="54" s="1"/>
  <c r="C63" i="54"/>
  <c r="C64" i="54" s="1"/>
  <c r="D63" i="54"/>
  <c r="D64" i="54" s="1"/>
  <c r="E63" i="54"/>
  <c r="E64" i="54" s="1"/>
  <c r="F63" i="54"/>
  <c r="C50" i="54"/>
  <c r="C51" i="54" s="1"/>
  <c r="D50" i="54"/>
  <c r="D51" i="54" s="1"/>
  <c r="E50" i="54"/>
  <c r="E51" i="54" s="1"/>
  <c r="F50" i="54"/>
  <c r="F51" i="54" s="1"/>
  <c r="C39" i="54"/>
  <c r="C40" i="54" s="1"/>
  <c r="C41" i="54" s="1"/>
  <c r="D39" i="54"/>
  <c r="D40" i="54" s="1"/>
  <c r="D41" i="54" s="1"/>
  <c r="E39" i="54"/>
  <c r="G39" i="54" s="1"/>
  <c r="F39" i="54"/>
  <c r="F40" i="54" s="1"/>
  <c r="F41" i="54" s="1"/>
  <c r="C42" i="54"/>
  <c r="D42" i="54"/>
  <c r="E42" i="54"/>
  <c r="F42" i="54"/>
  <c r="G42" i="54" s="1"/>
  <c r="C36" i="54"/>
  <c r="C37" i="54" s="1"/>
  <c r="D36" i="54"/>
  <c r="D37" i="54" s="1"/>
  <c r="E36" i="54"/>
  <c r="E37" i="54" s="1"/>
  <c r="F36" i="54"/>
  <c r="F37" i="54" s="1"/>
  <c r="C32" i="54"/>
  <c r="C33" i="54" s="1"/>
  <c r="D32" i="54"/>
  <c r="D33" i="54" s="1"/>
  <c r="E32" i="54"/>
  <c r="E33" i="54" s="1"/>
  <c r="F32" i="54"/>
  <c r="F33" i="54" s="1"/>
  <c r="C17" i="54"/>
  <c r="C18" i="54" s="1"/>
  <c r="D17" i="54"/>
  <c r="D18" i="54" s="1"/>
  <c r="E17" i="54"/>
  <c r="G17" i="54" s="1"/>
  <c r="F17" i="54"/>
  <c r="F18" i="54" s="1"/>
  <c r="C13" i="54"/>
  <c r="D13" i="54"/>
  <c r="E13" i="54"/>
  <c r="F13" i="54"/>
  <c r="C14" i="54"/>
  <c r="D14" i="54"/>
  <c r="E14" i="54"/>
  <c r="F14" i="54"/>
  <c r="F171" i="53"/>
  <c r="E171" i="53"/>
  <c r="D171" i="53"/>
  <c r="C171" i="53"/>
  <c r="D174" i="53"/>
  <c r="F157" i="53"/>
  <c r="E157" i="53"/>
  <c r="D157" i="53"/>
  <c r="C157" i="53"/>
  <c r="F153" i="53"/>
  <c r="E153" i="53"/>
  <c r="D153" i="53"/>
  <c r="C153" i="53"/>
  <c r="D111" i="53"/>
  <c r="F53" i="54"/>
  <c r="E53" i="54"/>
  <c r="E54" i="54" s="1"/>
  <c r="E55" i="54" s="1"/>
  <c r="D53" i="54"/>
  <c r="D54" i="54" s="1"/>
  <c r="D55" i="54" s="1"/>
  <c r="C53" i="54"/>
  <c r="C54" i="54" s="1"/>
  <c r="C55" i="54" s="1"/>
  <c r="F126" i="54"/>
  <c r="E126" i="54"/>
  <c r="D126" i="54"/>
  <c r="C126" i="54"/>
  <c r="F152" i="54"/>
  <c r="E152" i="54"/>
  <c r="D152" i="54"/>
  <c r="C152" i="54"/>
  <c r="F147" i="54"/>
  <c r="E147" i="54"/>
  <c r="D147" i="54"/>
  <c r="C147" i="54"/>
  <c r="F140" i="54"/>
  <c r="E140" i="54"/>
  <c r="D140" i="54"/>
  <c r="C140" i="54"/>
  <c r="F137" i="54"/>
  <c r="E137" i="54"/>
  <c r="D137" i="54"/>
  <c r="C137" i="54"/>
  <c r="F127" i="54"/>
  <c r="E127" i="54"/>
  <c r="D127" i="54"/>
  <c r="C127" i="54"/>
  <c r="F108" i="54"/>
  <c r="E108" i="54"/>
  <c r="D108" i="54"/>
  <c r="C108" i="54"/>
  <c r="F103" i="54"/>
  <c r="E103" i="54"/>
  <c r="D103" i="54"/>
  <c r="C103" i="54"/>
  <c r="F90" i="54"/>
  <c r="E90" i="54"/>
  <c r="D90" i="54"/>
  <c r="C90" i="54"/>
  <c r="F87" i="54"/>
  <c r="E87" i="54"/>
  <c r="D87" i="54"/>
  <c r="C87" i="54"/>
  <c r="F83" i="54"/>
  <c r="E83" i="54"/>
  <c r="D83" i="54"/>
  <c r="C83" i="54"/>
  <c r="F80" i="54"/>
  <c r="E80" i="54"/>
  <c r="D80" i="54"/>
  <c r="C80" i="54"/>
  <c r="F76" i="54"/>
  <c r="E76" i="54"/>
  <c r="D76" i="54"/>
  <c r="C76" i="54"/>
  <c r="F61" i="54"/>
  <c r="E61" i="54"/>
  <c r="D61" i="54"/>
  <c r="C61" i="54"/>
  <c r="F59" i="54"/>
  <c r="E59" i="54"/>
  <c r="D59" i="54"/>
  <c r="C59" i="54"/>
  <c r="F56" i="54"/>
  <c r="E56" i="54"/>
  <c r="D56" i="54"/>
  <c r="C56" i="54"/>
  <c r="F48" i="54"/>
  <c r="E48" i="54"/>
  <c r="D48" i="54"/>
  <c r="C48" i="54"/>
  <c r="F46" i="54"/>
  <c r="E46" i="54"/>
  <c r="D46" i="54"/>
  <c r="C46" i="54"/>
  <c r="F43" i="54"/>
  <c r="F44" i="54" s="1"/>
  <c r="E43" i="54"/>
  <c r="E44" i="54" s="1"/>
  <c r="D43" i="54"/>
  <c r="D44" i="54" s="1"/>
  <c r="C43" i="54"/>
  <c r="C44" i="54" s="1"/>
  <c r="F34" i="54"/>
  <c r="E34" i="54"/>
  <c r="D34" i="54"/>
  <c r="C34" i="54"/>
  <c r="F30" i="54"/>
  <c r="E30" i="54"/>
  <c r="D30" i="54"/>
  <c r="C30" i="54"/>
  <c r="F26" i="54"/>
  <c r="E26" i="54"/>
  <c r="D26" i="54"/>
  <c r="C26" i="54"/>
  <c r="F23" i="54"/>
  <c r="E23" i="54"/>
  <c r="D23" i="54"/>
  <c r="C23" i="54"/>
  <c r="F20" i="54"/>
  <c r="E20" i="54"/>
  <c r="D20" i="54"/>
  <c r="C20" i="54"/>
  <c r="F19" i="54"/>
  <c r="E19" i="54"/>
  <c r="D19" i="54"/>
  <c r="C19" i="54"/>
  <c r="F15" i="54"/>
  <c r="E15" i="54"/>
  <c r="D15" i="54"/>
  <c r="C15" i="54"/>
  <c r="F12" i="54"/>
  <c r="E12" i="54"/>
  <c r="D12" i="54"/>
  <c r="C12" i="54"/>
  <c r="F11" i="54"/>
  <c r="E11" i="54"/>
  <c r="D11" i="54"/>
  <c r="C11" i="54"/>
  <c r="C8" i="54"/>
  <c r="F8" i="54"/>
  <c r="E8" i="54"/>
  <c r="D8" i="54"/>
  <c r="G14" i="54" l="1"/>
  <c r="G115" i="54"/>
  <c r="G70" i="54"/>
  <c r="F112" i="54"/>
  <c r="F113" i="54" s="1"/>
  <c r="G113" i="54" s="1"/>
  <c r="G132" i="54"/>
  <c r="G119" i="54"/>
  <c r="C102" i="54"/>
  <c r="C68" i="54"/>
  <c r="C116" i="54"/>
  <c r="C136" i="54"/>
  <c r="E18" i="54"/>
  <c r="G18" i="54" s="1"/>
  <c r="G97" i="54"/>
  <c r="G129" i="54"/>
  <c r="F101" i="54"/>
  <c r="G101" i="54" s="1"/>
  <c r="F123" i="54"/>
  <c r="F124" i="54" s="1"/>
  <c r="G124" i="54" s="1"/>
  <c r="E40" i="54"/>
  <c r="E41" i="54" s="1"/>
  <c r="G41" i="54" s="1"/>
  <c r="G13" i="54"/>
  <c r="G33" i="54"/>
  <c r="G63" i="54"/>
  <c r="G149" i="54"/>
  <c r="G121" i="54"/>
  <c r="G99" i="54"/>
  <c r="E136" i="54"/>
  <c r="F156" i="54"/>
  <c r="G156" i="54" s="1"/>
  <c r="F64" i="54"/>
  <c r="G64" i="54" s="1"/>
  <c r="G118" i="54"/>
  <c r="G114" i="54"/>
  <c r="G130" i="54"/>
  <c r="G134" i="54"/>
  <c r="D136" i="54"/>
  <c r="F150" i="54"/>
  <c r="G150" i="54" s="1"/>
  <c r="G36" i="54"/>
  <c r="F71" i="54"/>
  <c r="G79" i="54"/>
  <c r="F144" i="54"/>
  <c r="F102" i="54"/>
  <c r="G102" i="54" s="1"/>
  <c r="F116" i="54"/>
  <c r="G116" i="54" s="1"/>
  <c r="F135" i="54"/>
  <c r="G135" i="54" s="1"/>
  <c r="F133" i="54"/>
  <c r="G74" i="54"/>
  <c r="F75" i="54"/>
  <c r="G75" i="54" s="1"/>
  <c r="G37" i="54"/>
  <c r="G67" i="54"/>
  <c r="F68" i="54"/>
  <c r="G68" i="54" s="1"/>
  <c r="G94" i="54"/>
  <c r="F95" i="54"/>
  <c r="G95" i="54" s="1"/>
  <c r="G51" i="54"/>
  <c r="G107" i="54"/>
  <c r="G32" i="54"/>
  <c r="G50" i="54"/>
  <c r="G73" i="54"/>
  <c r="G93" i="54"/>
  <c r="G106" i="54"/>
  <c r="G117" i="54"/>
  <c r="F157" i="54"/>
  <c r="G157" i="54" s="1"/>
  <c r="G66" i="54"/>
  <c r="G78" i="54"/>
  <c r="G98" i="54"/>
  <c r="G120" i="54"/>
  <c r="G53" i="54"/>
  <c r="G171" i="53"/>
  <c r="C128" i="54"/>
  <c r="D128" i="54"/>
  <c r="D131" i="54" s="1"/>
  <c r="E128" i="54"/>
  <c r="E131" i="54" s="1"/>
  <c r="F54" i="54"/>
  <c r="G126" i="54"/>
  <c r="F128" i="54"/>
  <c r="F131" i="54" s="1"/>
  <c r="G112" i="54" l="1"/>
  <c r="G123" i="54"/>
  <c r="G40" i="54"/>
  <c r="C131" i="54"/>
  <c r="G71" i="54"/>
  <c r="F72" i="54"/>
  <c r="G133" i="54"/>
  <c r="F136" i="54"/>
  <c r="G136" i="54" s="1"/>
  <c r="F145" i="54"/>
  <c r="G144" i="54"/>
  <c r="F55" i="54"/>
  <c r="G54" i="54"/>
  <c r="G72" i="54" l="1"/>
  <c r="G145" i="54"/>
  <c r="G55" i="54"/>
  <c r="C118" i="53" l="1"/>
  <c r="F174" i="53"/>
  <c r="F183" i="53"/>
  <c r="C105" i="53" l="1"/>
  <c r="C183" i="53" l="1"/>
  <c r="C182" i="53"/>
  <c r="C180" i="53"/>
  <c r="C178" i="53"/>
  <c r="C174" i="53"/>
  <c r="C172" i="53"/>
  <c r="C163" i="53"/>
  <c r="C160" i="53"/>
  <c r="C159" i="53"/>
  <c r="C145" i="53"/>
  <c r="C142" i="53"/>
  <c r="C114" i="53"/>
  <c r="C113" i="53"/>
  <c r="C107" i="53"/>
  <c r="C98" i="53"/>
  <c r="C97" i="53"/>
  <c r="C96" i="53"/>
  <c r="C95" i="53"/>
  <c r="C81" i="53"/>
  <c r="C80" i="53"/>
  <c r="C77" i="53"/>
  <c r="C75" i="53"/>
  <c r="C72" i="53"/>
  <c r="C71" i="53"/>
  <c r="C70" i="53"/>
  <c r="C68" i="53"/>
  <c r="C67" i="53"/>
  <c r="C66" i="53"/>
  <c r="C65" i="53"/>
  <c r="C64" i="53"/>
  <c r="C63" i="53"/>
  <c r="C62" i="53"/>
  <c r="C61" i="53"/>
  <c r="C60" i="53"/>
  <c r="C58" i="53"/>
  <c r="C57" i="53"/>
  <c r="C56" i="53"/>
  <c r="C55" i="53"/>
  <c r="C54" i="53"/>
  <c r="C53" i="53"/>
  <c r="C51" i="53"/>
  <c r="C49" i="53"/>
  <c r="C47" i="53"/>
  <c r="C45" i="53"/>
  <c r="C44" i="53"/>
  <c r="C42" i="53"/>
  <c r="C41" i="53"/>
  <c r="C40" i="53"/>
  <c r="C39" i="53"/>
  <c r="C38" i="53"/>
  <c r="C37" i="53"/>
  <c r="C35" i="53"/>
  <c r="C32" i="53"/>
  <c r="C29" i="53"/>
  <c r="C27" i="53"/>
  <c r="C26" i="53"/>
  <c r="C22" i="53"/>
  <c r="C19" i="53"/>
  <c r="C16" i="53"/>
  <c r="C14" i="53"/>
  <c r="C13" i="53"/>
  <c r="C12" i="53"/>
  <c r="C10" i="53"/>
  <c r="C9" i="53"/>
  <c r="C8" i="53"/>
  <c r="C173" i="53" l="1"/>
  <c r="C111" i="53"/>
  <c r="C121" i="53"/>
  <c r="C123" i="53"/>
  <c r="C139" i="53"/>
  <c r="C168" i="53"/>
  <c r="C130" i="53"/>
  <c r="C100" i="53"/>
  <c r="C188" i="53"/>
  <c r="C127" i="53"/>
  <c r="C149" i="53"/>
  <c r="C191" i="53"/>
  <c r="C116" i="53"/>
  <c r="C102" i="53"/>
  <c r="C156" i="53"/>
  <c r="C165" i="53"/>
  <c r="C185" i="53"/>
  <c r="D61" i="53" l="1"/>
  <c r="D53" i="53"/>
  <c r="D40" i="53"/>
  <c r="D26" i="53"/>
  <c r="D10" i="53"/>
  <c r="D62" i="53"/>
  <c r="D81" i="53"/>
  <c r="D68" i="53"/>
  <c r="D60" i="53"/>
  <c r="D51" i="53"/>
  <c r="D39" i="53"/>
  <c r="D22" i="53"/>
  <c r="D9" i="53"/>
  <c r="D80" i="53"/>
  <c r="D67" i="53"/>
  <c r="D49" i="53"/>
  <c r="D38" i="53"/>
  <c r="D19" i="53"/>
  <c r="D8" i="53"/>
  <c r="D77" i="53"/>
  <c r="D66" i="53"/>
  <c r="D58" i="53"/>
  <c r="D47" i="53"/>
  <c r="D37" i="53"/>
  <c r="D16" i="53"/>
  <c r="D70" i="53"/>
  <c r="D41" i="53"/>
  <c r="D75" i="53"/>
  <c r="D65" i="53"/>
  <c r="D57" i="53"/>
  <c r="D45" i="53"/>
  <c r="D35" i="53"/>
  <c r="D14" i="53"/>
  <c r="D27" i="53"/>
  <c r="D72" i="53"/>
  <c r="D64" i="53"/>
  <c r="D56" i="53"/>
  <c r="D44" i="53"/>
  <c r="D32" i="53"/>
  <c r="D13" i="53"/>
  <c r="D54" i="53"/>
  <c r="D71" i="53"/>
  <c r="D63" i="53"/>
  <c r="D55" i="53"/>
  <c r="D42" i="53"/>
  <c r="D29" i="53"/>
  <c r="D12" i="53"/>
  <c r="E62" i="53" l="1"/>
  <c r="E9" i="53"/>
  <c r="E66" i="53"/>
  <c r="E38" i="53"/>
  <c r="E77" i="53"/>
  <c r="E71" i="53"/>
  <c r="E75" i="53"/>
  <c r="E12" i="53"/>
  <c r="E27" i="53"/>
  <c r="E42" i="53"/>
  <c r="E72" i="53"/>
  <c r="E14" i="53"/>
  <c r="E58" i="53"/>
  <c r="E80" i="53"/>
  <c r="E39" i="53"/>
  <c r="E61" i="53"/>
  <c r="E41" i="53"/>
  <c r="E55" i="53"/>
  <c r="E54" i="53"/>
  <c r="E35" i="53"/>
  <c r="E51" i="53"/>
  <c r="E60" i="53"/>
  <c r="E19" i="53"/>
  <c r="E68" i="53"/>
  <c r="E32" i="53"/>
  <c r="E65" i="53"/>
  <c r="E70" i="53"/>
  <c r="E81" i="53"/>
  <c r="E10" i="53"/>
  <c r="E26" i="53"/>
  <c r="E57" i="53"/>
  <c r="E16" i="53"/>
  <c r="E56" i="53"/>
  <c r="E37" i="53"/>
  <c r="E40" i="53"/>
  <c r="E63" i="53"/>
  <c r="E45" i="53"/>
  <c r="E8" i="53"/>
  <c r="E13" i="53"/>
  <c r="E44" i="53"/>
  <c r="E49" i="53"/>
  <c r="E29" i="53"/>
  <c r="E64" i="53"/>
  <c r="E47" i="53"/>
  <c r="E67" i="53"/>
  <c r="E22" i="53"/>
  <c r="E53" i="53"/>
  <c r="D118" i="53" l="1"/>
  <c r="D191" i="53"/>
  <c r="D149" i="53"/>
  <c r="D183" i="53"/>
  <c r="D121" i="53"/>
  <c r="D136" i="53"/>
  <c r="D159" i="53"/>
  <c r="D139" i="53"/>
  <c r="D130" i="53"/>
  <c r="D165" i="53"/>
  <c r="D98" i="53"/>
  <c r="D114" i="53"/>
  <c r="D116" i="53"/>
  <c r="D107" i="53"/>
  <c r="D133" i="53"/>
  <c r="D168" i="53"/>
  <c r="D123" i="53"/>
  <c r="D160" i="53"/>
  <c r="D97" i="53"/>
  <c r="D96" i="53"/>
  <c r="D142" i="53"/>
  <c r="D182" i="53"/>
  <c r="D188" i="53"/>
  <c r="D102" i="53"/>
  <c r="D113" i="53"/>
  <c r="D163" i="53"/>
  <c r="D145" i="53"/>
  <c r="D180" i="53"/>
  <c r="D127" i="53"/>
  <c r="D156" i="53"/>
  <c r="D172" i="53"/>
  <c r="D178" i="53"/>
  <c r="D185" i="53"/>
  <c r="D100" i="53"/>
  <c r="D95" i="53"/>
  <c r="D173" i="53" l="1"/>
  <c r="E105" i="53"/>
  <c r="D105" i="53"/>
  <c r="E118" i="53"/>
  <c r="E114" i="53"/>
  <c r="E98" i="53"/>
  <c r="E159" i="53"/>
  <c r="E95" i="53"/>
  <c r="E100" i="53"/>
  <c r="E180" i="53"/>
  <c r="E142" i="53"/>
  <c r="E178" i="53"/>
  <c r="E182" i="53"/>
  <c r="E145" i="53"/>
  <c r="E107" i="53"/>
  <c r="E139" i="53"/>
  <c r="E96" i="53"/>
  <c r="E111" i="53"/>
  <c r="E113" i="53"/>
  <c r="E97" i="53"/>
  <c r="E121" i="53"/>
  <c r="E185" i="53"/>
  <c r="E116" i="53"/>
  <c r="E172" i="53"/>
  <c r="E173" i="53" s="1"/>
  <c r="E174" i="53"/>
  <c r="E102" i="53"/>
  <c r="E160" i="53"/>
  <c r="E183" i="53"/>
  <c r="E163" i="53"/>
  <c r="E156" i="53"/>
  <c r="E188" i="53"/>
  <c r="E123" i="53"/>
  <c r="E165" i="53"/>
  <c r="E149" i="53"/>
  <c r="E127" i="53"/>
  <c r="E168" i="53"/>
  <c r="E130" i="53"/>
  <c r="E191" i="53"/>
  <c r="C133" i="53" l="1"/>
  <c r="C136" i="53"/>
  <c r="E136" i="53" l="1"/>
  <c r="E133" i="53"/>
  <c r="F142" i="53" l="1"/>
  <c r="F130" i="53"/>
  <c r="F139" i="53"/>
  <c r="F136" i="53"/>
  <c r="F133" i="53"/>
  <c r="F127" i="53"/>
  <c r="F145" i="53" l="1"/>
  <c r="F32" i="53" l="1"/>
  <c r="F35" i="53"/>
  <c r="F37" i="53"/>
  <c r="F38" i="53"/>
  <c r="F40" i="53"/>
  <c r="F41" i="53"/>
  <c r="F42" i="53"/>
  <c r="F44" i="53"/>
  <c r="F45" i="53"/>
  <c r="F49" i="53"/>
  <c r="F51" i="53"/>
  <c r="F53" i="53"/>
  <c r="F54" i="53"/>
  <c r="F55" i="53"/>
  <c r="F56" i="53"/>
  <c r="F57" i="53"/>
  <c r="F58" i="53"/>
  <c r="F60" i="53"/>
  <c r="F61" i="53"/>
  <c r="F62" i="53"/>
  <c r="F63" i="53"/>
  <c r="F64" i="53"/>
  <c r="F65" i="53"/>
  <c r="F66" i="53"/>
  <c r="F67" i="53"/>
  <c r="F68" i="53"/>
  <c r="F70" i="53"/>
  <c r="F72" i="53"/>
  <c r="F75" i="53"/>
  <c r="F77" i="53"/>
  <c r="F80" i="53"/>
  <c r="F81" i="53"/>
  <c r="F95" i="53"/>
  <c r="F96" i="53"/>
  <c r="F97" i="53"/>
  <c r="F98" i="53"/>
  <c r="F102" i="53"/>
  <c r="F105" i="53"/>
  <c r="F107" i="53"/>
  <c r="F113" i="53"/>
  <c r="F114" i="53"/>
  <c r="F118" i="53"/>
  <c r="F121" i="53"/>
  <c r="F149" i="53"/>
  <c r="F156" i="53"/>
  <c r="F159" i="53"/>
  <c r="F160" i="53"/>
  <c r="F163" i="53"/>
  <c r="F165" i="53"/>
  <c r="F168" i="53"/>
  <c r="F178" i="53"/>
  <c r="F180" i="53"/>
  <c r="F182" i="53"/>
  <c r="F185" i="53"/>
  <c r="F188" i="53"/>
  <c r="F191" i="53"/>
  <c r="F8" i="53"/>
  <c r="F9" i="53"/>
  <c r="F12" i="53"/>
  <c r="F13" i="53"/>
  <c r="F14" i="53"/>
  <c r="F19" i="53"/>
  <c r="F22" i="53"/>
  <c r="F26" i="53"/>
  <c r="F27" i="53"/>
  <c r="F29" i="53"/>
  <c r="F39" i="53"/>
  <c r="F47" i="53"/>
  <c r="F71" i="53"/>
  <c r="F100" i="53"/>
  <c r="F111" i="53"/>
  <c r="F172" i="53" l="1"/>
  <c r="F123" i="53"/>
  <c r="F116" i="53"/>
  <c r="F16" i="53"/>
  <c r="F173" i="53" l="1"/>
  <c r="F10" i="53"/>
  <c r="F117" i="53" l="1"/>
  <c r="D117" i="53"/>
  <c r="C117" i="53"/>
  <c r="F106" i="53"/>
  <c r="D106" i="53"/>
  <c r="C106" i="53"/>
  <c r="D24" i="54"/>
  <c r="D25" i="54" s="1"/>
  <c r="E24" i="54"/>
  <c r="E25" i="54" s="1"/>
  <c r="E117" i="53" l="1"/>
  <c r="G117" i="53" s="1"/>
  <c r="E106" i="53"/>
  <c r="G23" i="54"/>
  <c r="F24" i="54"/>
  <c r="F25" i="54" s="1"/>
  <c r="G25" i="54" s="1"/>
  <c r="C24" i="54"/>
  <c r="C25" i="54" l="1"/>
  <c r="G116" i="53"/>
  <c r="G106" i="53"/>
  <c r="G105" i="53"/>
  <c r="G24" i="54"/>
  <c r="D150" i="53" l="1"/>
  <c r="D151" i="53" s="1"/>
  <c r="D152" i="53" s="1"/>
  <c r="D122" i="53"/>
  <c r="G157" i="53" l="1"/>
  <c r="C150" i="53"/>
  <c r="E150" i="53"/>
  <c r="E151" i="53" s="1"/>
  <c r="E152" i="53" s="1"/>
  <c r="F150" i="53"/>
  <c r="C122" i="53"/>
  <c r="E122" i="53"/>
  <c r="F122" i="53"/>
  <c r="C151" i="53" l="1"/>
  <c r="G122" i="53"/>
  <c r="G149" i="53"/>
  <c r="G121" i="53"/>
  <c r="F151" i="53"/>
  <c r="F152" i="53" s="1"/>
  <c r="G150" i="53"/>
  <c r="C152" i="53" l="1"/>
  <c r="G152" i="53"/>
  <c r="G151" i="53"/>
  <c r="F158" i="53" l="1"/>
  <c r="D158" i="53"/>
  <c r="C158" i="53"/>
  <c r="F49" i="54"/>
  <c r="D49" i="54"/>
  <c r="C49" i="54"/>
  <c r="F108" i="53" l="1"/>
  <c r="F109" i="53" s="1"/>
  <c r="D108" i="53"/>
  <c r="D109" i="53" s="1"/>
  <c r="C108" i="53"/>
  <c r="C109" i="53" l="1"/>
  <c r="E49" i="54"/>
  <c r="G58" i="53"/>
  <c r="G48" i="54" l="1"/>
  <c r="D104" i="54" l="1"/>
  <c r="D105" i="54" s="1"/>
  <c r="D141" i="54"/>
  <c r="D142" i="54" s="1"/>
  <c r="F104" i="54" l="1"/>
  <c r="E104" i="54"/>
  <c r="E105" i="54" s="1"/>
  <c r="C104" i="54"/>
  <c r="C141" i="54"/>
  <c r="E141" i="54"/>
  <c r="E142" i="54" s="1"/>
  <c r="F141" i="54"/>
  <c r="C105" i="54" l="1"/>
  <c r="G104" i="54"/>
  <c r="F105" i="54"/>
  <c r="G105" i="54" s="1"/>
  <c r="G103" i="54"/>
  <c r="G140" i="54"/>
  <c r="G141" i="54"/>
  <c r="F142" i="54"/>
  <c r="C142" i="54"/>
  <c r="G142" i="54" l="1"/>
  <c r="F115" i="53" l="1"/>
  <c r="D115" i="53"/>
  <c r="C115" i="53"/>
  <c r="G10" i="53" l="1"/>
  <c r="A89" i="53" l="1"/>
  <c r="F28" i="53" l="1"/>
  <c r="D28" i="53"/>
  <c r="C28" i="53"/>
  <c r="F179" i="53"/>
  <c r="D179" i="53"/>
  <c r="C179" i="53"/>
  <c r="C99" i="53"/>
  <c r="E179" i="53" l="1"/>
  <c r="E108" i="53"/>
  <c r="G97" i="53"/>
  <c r="E158" i="53"/>
  <c r="G8" i="53"/>
  <c r="E109" i="53" l="1"/>
  <c r="E115" i="53"/>
  <c r="E28" i="53"/>
  <c r="G178" i="53"/>
  <c r="G113" i="53"/>
  <c r="F169" i="53" l="1"/>
  <c r="F170" i="53" s="1"/>
  <c r="F166" i="53"/>
  <c r="F140" i="53"/>
  <c r="F141" i="53" s="1"/>
  <c r="F134" i="53"/>
  <c r="F135" i="53" s="1"/>
  <c r="F112" i="53"/>
  <c r="F103" i="53"/>
  <c r="F76" i="53"/>
  <c r="F52" i="53"/>
  <c r="F50" i="53"/>
  <c r="F36" i="53"/>
  <c r="F33" i="53"/>
  <c r="F34" i="53" s="1"/>
  <c r="F23" i="53"/>
  <c r="F24" i="53" s="1"/>
  <c r="F20" i="53"/>
  <c r="F21" i="53" s="1"/>
  <c r="D192" i="53"/>
  <c r="D193" i="53" s="1"/>
  <c r="D189" i="53"/>
  <c r="D190" i="53" s="1"/>
  <c r="D184" i="53"/>
  <c r="D181" i="53"/>
  <c r="D175" i="53"/>
  <c r="D166" i="53"/>
  <c r="D164" i="53"/>
  <c r="D154" i="53"/>
  <c r="D155" i="53" s="1"/>
  <c r="D143" i="53"/>
  <c r="D144" i="53" s="1"/>
  <c r="D137" i="53"/>
  <c r="D138" i="53" s="1"/>
  <c r="D131" i="53"/>
  <c r="D132" i="53" s="1"/>
  <c r="D124" i="53"/>
  <c r="D125" i="53" s="1"/>
  <c r="D119" i="53"/>
  <c r="D112" i="53"/>
  <c r="D103" i="53"/>
  <c r="D101" i="53"/>
  <c r="D82" i="53"/>
  <c r="D83" i="53" s="1"/>
  <c r="D78" i="53"/>
  <c r="D76" i="53"/>
  <c r="D52" i="53"/>
  <c r="D50" i="53"/>
  <c r="D48" i="53"/>
  <c r="D36" i="53"/>
  <c r="D33" i="53"/>
  <c r="D34" i="53" s="1"/>
  <c r="D30" i="53"/>
  <c r="D23" i="53"/>
  <c r="D24" i="53" s="1"/>
  <c r="D20" i="53"/>
  <c r="D21" i="53" s="1"/>
  <c r="D17" i="53"/>
  <c r="F153" i="54"/>
  <c r="F154" i="54" s="1"/>
  <c r="F57" i="54"/>
  <c r="F58" i="54" s="1"/>
  <c r="F35" i="54"/>
  <c r="D138" i="54"/>
  <c r="D139" i="54" s="1"/>
  <c r="D31" i="54"/>
  <c r="D9" i="54"/>
  <c r="D10" i="54" s="1"/>
  <c r="E109" i="54"/>
  <c r="E110" i="54" s="1"/>
  <c r="E125" i="54" s="1"/>
  <c r="C88" i="54"/>
  <c r="C84" i="54"/>
  <c r="E81" i="54"/>
  <c r="E60" i="54"/>
  <c r="C47" i="54"/>
  <c r="C31" i="54"/>
  <c r="D88" i="54"/>
  <c r="D89" i="54" s="1"/>
  <c r="F62" i="54"/>
  <c r="D57" i="54"/>
  <c r="D58" i="54" s="1"/>
  <c r="E57" i="54"/>
  <c r="E58" i="54" s="1"/>
  <c r="D35" i="54"/>
  <c r="F31" i="54"/>
  <c r="F38" i="54" s="1"/>
  <c r="D27" i="54"/>
  <c r="D28" i="54" s="1"/>
  <c r="D21" i="54"/>
  <c r="D16" i="54"/>
  <c r="F9" i="54"/>
  <c r="F10" i="54" s="1"/>
  <c r="F21" i="54"/>
  <c r="C27" i="54"/>
  <c r="F27" i="54"/>
  <c r="F28" i="54" s="1"/>
  <c r="C35" i="54"/>
  <c r="F45" i="54"/>
  <c r="F47" i="54"/>
  <c r="F52" i="54" s="1"/>
  <c r="D60" i="54"/>
  <c r="D65" i="54" s="1"/>
  <c r="F60" i="54"/>
  <c r="F65" i="54" s="1"/>
  <c r="F69" i="54" s="1"/>
  <c r="D62" i="54"/>
  <c r="C77" i="54"/>
  <c r="D77" i="54"/>
  <c r="F77" i="54"/>
  <c r="D81" i="54"/>
  <c r="F81" i="54"/>
  <c r="D84" i="54"/>
  <c r="D85" i="54" s="1"/>
  <c r="F84" i="54"/>
  <c r="F85" i="54" s="1"/>
  <c r="F88" i="54"/>
  <c r="F89" i="54" s="1"/>
  <c r="C91" i="54"/>
  <c r="F91" i="54"/>
  <c r="F92" i="54" s="1"/>
  <c r="C109" i="54"/>
  <c r="D109" i="54"/>
  <c r="D110" i="54" s="1"/>
  <c r="D125" i="54" s="1"/>
  <c r="F109" i="54"/>
  <c r="F110" i="54" s="1"/>
  <c r="F125" i="54" s="1"/>
  <c r="C138" i="54"/>
  <c r="F138" i="54"/>
  <c r="F139" i="54" s="1"/>
  <c r="C148" i="54"/>
  <c r="D148" i="54"/>
  <c r="F148" i="54"/>
  <c r="C153" i="54"/>
  <c r="D153" i="54"/>
  <c r="D154" i="54" s="1"/>
  <c r="F192" i="53"/>
  <c r="F193" i="53" s="1"/>
  <c r="F189" i="53"/>
  <c r="F190" i="53" s="1"/>
  <c r="F186" i="53"/>
  <c r="F181" i="53"/>
  <c r="F175" i="53"/>
  <c r="F164" i="53"/>
  <c r="F161" i="53"/>
  <c r="F154" i="53"/>
  <c r="F155" i="53" s="1"/>
  <c r="F146" i="53"/>
  <c r="F147" i="53" s="1"/>
  <c r="F143" i="53"/>
  <c r="F144" i="53" s="1"/>
  <c r="F137" i="53"/>
  <c r="F138" i="53" s="1"/>
  <c r="F131" i="53"/>
  <c r="F132" i="53" s="1"/>
  <c r="F128" i="53"/>
  <c r="F129" i="53" s="1"/>
  <c r="F124" i="53"/>
  <c r="F125" i="53" s="1"/>
  <c r="F119" i="53"/>
  <c r="F101" i="53"/>
  <c r="F99" i="53"/>
  <c r="F94" i="53"/>
  <c r="F78" i="53"/>
  <c r="F48" i="53"/>
  <c r="F30" i="53"/>
  <c r="F17" i="53"/>
  <c r="D186" i="53"/>
  <c r="D169" i="53"/>
  <c r="D170" i="53" s="1"/>
  <c r="D161" i="53"/>
  <c r="D146" i="53"/>
  <c r="D147" i="53" s="1"/>
  <c r="D140" i="53"/>
  <c r="D141" i="53" s="1"/>
  <c r="D134" i="53"/>
  <c r="D135" i="53" s="1"/>
  <c r="D128" i="53"/>
  <c r="D129" i="53" s="1"/>
  <c r="D94" i="53"/>
  <c r="D73" i="53"/>
  <c r="D38" i="54" l="1"/>
  <c r="C52" i="54"/>
  <c r="C110" i="54"/>
  <c r="C38" i="54"/>
  <c r="D22" i="54"/>
  <c r="D29" i="54" s="1"/>
  <c r="F96" i="54"/>
  <c r="F82" i="54"/>
  <c r="F86" i="54" s="1"/>
  <c r="D82" i="54"/>
  <c r="D86" i="54" s="1"/>
  <c r="D120" i="53"/>
  <c r="D126" i="53" s="1"/>
  <c r="F120" i="53"/>
  <c r="F126" i="53" s="1"/>
  <c r="C85" i="54"/>
  <c r="C89" i="54"/>
  <c r="C154" i="54"/>
  <c r="C28" i="54"/>
  <c r="C139" i="54"/>
  <c r="C92" i="54"/>
  <c r="C16" i="54"/>
  <c r="D43" i="53"/>
  <c r="F82" i="53"/>
  <c r="F83" i="53" s="1"/>
  <c r="D69" i="53"/>
  <c r="D46" i="53"/>
  <c r="F16" i="54"/>
  <c r="F22" i="54" s="1"/>
  <c r="E27" i="54"/>
  <c r="E28" i="54" s="1"/>
  <c r="E47" i="54"/>
  <c r="E52" i="54" s="1"/>
  <c r="E91" i="54"/>
  <c r="E92" i="54" s="1"/>
  <c r="D59" i="53"/>
  <c r="D99" i="53"/>
  <c r="F11" i="53"/>
  <c r="F59" i="53"/>
  <c r="D47" i="54"/>
  <c r="D52" i="54" s="1"/>
  <c r="F43" i="53"/>
  <c r="E138" i="54"/>
  <c r="E139" i="54" s="1"/>
  <c r="F167" i="53"/>
  <c r="F184" i="53"/>
  <c r="D151" i="54"/>
  <c r="D158" i="54" s="1"/>
  <c r="D91" i="54"/>
  <c r="D92" i="54" s="1"/>
  <c r="D96" i="54" s="1"/>
  <c r="D31" i="53"/>
  <c r="F46" i="53"/>
  <c r="F162" i="53"/>
  <c r="F69" i="53"/>
  <c r="D187" i="53"/>
  <c r="D194" i="53" s="1"/>
  <c r="F151" i="54"/>
  <c r="F158" i="54" s="1"/>
  <c r="F15" i="53"/>
  <c r="F73" i="53"/>
  <c r="D79" i="53"/>
  <c r="D162" i="53"/>
  <c r="F176" i="53"/>
  <c r="D167" i="53"/>
  <c r="F104" i="53"/>
  <c r="F110" i="53" s="1"/>
  <c r="D176" i="53"/>
  <c r="D15" i="53"/>
  <c r="F31" i="53"/>
  <c r="F79" i="53"/>
  <c r="D11" i="53"/>
  <c r="C151" i="54"/>
  <c r="E31" i="54"/>
  <c r="E35" i="54"/>
  <c r="E77" i="54"/>
  <c r="E82" i="54" s="1"/>
  <c r="C81" i="54"/>
  <c r="C57" i="54"/>
  <c r="E148" i="54"/>
  <c r="E153" i="54"/>
  <c r="E154" i="54" s="1"/>
  <c r="D45" i="54"/>
  <c r="E62" i="54"/>
  <c r="E65" i="54" s="1"/>
  <c r="E84" i="54"/>
  <c r="E85" i="54" s="1"/>
  <c r="C60" i="54"/>
  <c r="C21" i="54"/>
  <c r="E88" i="54"/>
  <c r="E89" i="54" s="1"/>
  <c r="C62" i="54"/>
  <c r="C9" i="54"/>
  <c r="F148" i="53"/>
  <c r="D148" i="53"/>
  <c r="C186" i="53"/>
  <c r="C181" i="53"/>
  <c r="C175" i="53"/>
  <c r="C154" i="53"/>
  <c r="C146" i="53"/>
  <c r="C143" i="53"/>
  <c r="C140" i="53"/>
  <c r="C137" i="53"/>
  <c r="C134" i="53"/>
  <c r="C131" i="53"/>
  <c r="C128" i="53"/>
  <c r="C124" i="53"/>
  <c r="C119" i="53"/>
  <c r="C112" i="53"/>
  <c r="C103" i="53"/>
  <c r="C101" i="53"/>
  <c r="C78" i="53"/>
  <c r="C76" i="53"/>
  <c r="C52" i="53"/>
  <c r="C50" i="53"/>
  <c r="C48" i="53"/>
  <c r="C36" i="53"/>
  <c r="C33" i="53"/>
  <c r="C30" i="53"/>
  <c r="C20" i="53"/>
  <c r="C17" i="53"/>
  <c r="G94" i="53"/>
  <c r="E94" i="53"/>
  <c r="C94" i="53"/>
  <c r="C135" i="53" l="1"/>
  <c r="C34" i="53"/>
  <c r="C144" i="53"/>
  <c r="C138" i="53"/>
  <c r="C141" i="53"/>
  <c r="C147" i="53"/>
  <c r="C148" i="53" s="1"/>
  <c r="C21" i="53"/>
  <c r="C125" i="53"/>
  <c r="C155" i="53"/>
  <c r="C129" i="53"/>
  <c r="D104" i="53"/>
  <c r="D110" i="53" s="1"/>
  <c r="C132" i="53"/>
  <c r="E86" i="54"/>
  <c r="C125" i="54"/>
  <c r="C82" i="54"/>
  <c r="C86" i="54" s="1"/>
  <c r="C65" i="54"/>
  <c r="C96" i="54"/>
  <c r="C22" i="54"/>
  <c r="E38" i="54"/>
  <c r="D69" i="54"/>
  <c r="E96" i="54"/>
  <c r="F29" i="54"/>
  <c r="C120" i="53"/>
  <c r="D146" i="54"/>
  <c r="G125" i="54"/>
  <c r="C10" i="54"/>
  <c r="C146" i="54"/>
  <c r="C45" i="54"/>
  <c r="C58" i="54"/>
  <c r="C158" i="54"/>
  <c r="F146" i="54"/>
  <c r="F177" i="53"/>
  <c r="D74" i="53"/>
  <c r="D84" i="53" s="1"/>
  <c r="F18" i="53"/>
  <c r="F25" i="53" s="1"/>
  <c r="E16" i="54"/>
  <c r="F74" i="53"/>
  <c r="F84" i="53" s="1"/>
  <c r="D18" i="53"/>
  <c r="D25" i="53" s="1"/>
  <c r="F187" i="53"/>
  <c r="F194" i="53" s="1"/>
  <c r="D177" i="53"/>
  <c r="E151" i="54"/>
  <c r="E146" i="54"/>
  <c r="E45" i="54"/>
  <c r="E69" i="54" s="1"/>
  <c r="E21" i="54"/>
  <c r="E22" i="54" s="1"/>
  <c r="C161" i="53"/>
  <c r="C43" i="53"/>
  <c r="C184" i="53"/>
  <c r="E181" i="53"/>
  <c r="C31" i="53"/>
  <c r="C73" i="53"/>
  <c r="C104" i="53"/>
  <c r="C79" i="53"/>
  <c r="C11" i="53"/>
  <c r="C15" i="53"/>
  <c r="C46" i="53"/>
  <c r="C59" i="53"/>
  <c r="C82" i="53"/>
  <c r="C69" i="53"/>
  <c r="C176" i="53"/>
  <c r="C23" i="53"/>
  <c r="C164" i="53"/>
  <c r="C166" i="53"/>
  <c r="C169" i="53"/>
  <c r="C189" i="53"/>
  <c r="C192" i="53"/>
  <c r="D160" i="54" l="1"/>
  <c r="C162" i="53"/>
  <c r="C69" i="54"/>
  <c r="C29" i="54"/>
  <c r="D196" i="53"/>
  <c r="F196" i="53"/>
  <c r="F160" i="54"/>
  <c r="E184" i="53"/>
  <c r="E48" i="53"/>
  <c r="E52" i="53"/>
  <c r="C187" i="53"/>
  <c r="E30" i="53"/>
  <c r="E131" i="53"/>
  <c r="C24" i="53"/>
  <c r="C126" i="53"/>
  <c r="C190" i="53"/>
  <c r="C83" i="53"/>
  <c r="C193" i="53"/>
  <c r="C170" i="53"/>
  <c r="C110" i="53"/>
  <c r="C74" i="53"/>
  <c r="C18" i="53"/>
  <c r="C167" i="53"/>
  <c r="E132" i="53" l="1"/>
  <c r="C194" i="53"/>
  <c r="E154" i="53"/>
  <c r="E36" i="53"/>
  <c r="E17" i="53"/>
  <c r="E137" i="53"/>
  <c r="E20" i="53"/>
  <c r="E23" i="53"/>
  <c r="E33" i="53"/>
  <c r="E140" i="53"/>
  <c r="E9" i="54"/>
  <c r="C177" i="53"/>
  <c r="C25" i="53"/>
  <c r="C84" i="53"/>
  <c r="E155" i="53" l="1"/>
  <c r="C196" i="53"/>
  <c r="E10" i="54"/>
  <c r="E50" i="53"/>
  <c r="C160" i="54"/>
  <c r="E189" i="53"/>
  <c r="E24" i="53"/>
  <c r="E138" i="53"/>
  <c r="E164" i="53"/>
  <c r="E119" i="53"/>
  <c r="E166" i="53"/>
  <c r="E101" i="53"/>
  <c r="E169" i="53"/>
  <c r="E59" i="53"/>
  <c r="E43" i="53"/>
  <c r="E78" i="53"/>
  <c r="E34" i="53"/>
  <c r="E112" i="53"/>
  <c r="E143" i="53"/>
  <c r="E124" i="53"/>
  <c r="E175" i="53"/>
  <c r="E141" i="53"/>
  <c r="E103" i="53"/>
  <c r="E99" i="53"/>
  <c r="E192" i="53"/>
  <c r="E128" i="53"/>
  <c r="E186" i="53"/>
  <c r="E146" i="53"/>
  <c r="E15" i="53"/>
  <c r="E69" i="53"/>
  <c r="E46" i="53"/>
  <c r="E73" i="53"/>
  <c r="E161" i="53"/>
  <c r="E134" i="53"/>
  <c r="E82" i="53"/>
  <c r="E76" i="53"/>
  <c r="E21" i="53"/>
  <c r="E11" i="53"/>
  <c r="E158" i="54"/>
  <c r="E135" i="53" l="1"/>
  <c r="E187" i="53"/>
  <c r="E144" i="53"/>
  <c r="E129" i="53"/>
  <c r="E190" i="53"/>
  <c r="E170" i="53"/>
  <c r="E83" i="53"/>
  <c r="E193" i="53"/>
  <c r="E125" i="53"/>
  <c r="E29" i="54"/>
  <c r="E120" i="53"/>
  <c r="E167" i="53"/>
  <c r="E147" i="53"/>
  <c r="E79" i="53"/>
  <c r="E31" i="53"/>
  <c r="E74" i="53"/>
  <c r="E18" i="53"/>
  <c r="E162" i="53"/>
  <c r="E104" i="53"/>
  <c r="E176" i="53"/>
  <c r="E110" i="53" l="1"/>
  <c r="E194" i="53"/>
  <c r="E84" i="53"/>
  <c r="E148" i="53"/>
  <c r="E25" i="53"/>
  <c r="E126" i="53"/>
  <c r="E177" i="53"/>
  <c r="E196" i="53" l="1"/>
  <c r="G130" i="53" l="1"/>
  <c r="G127" i="53"/>
  <c r="G133" i="53"/>
  <c r="G136" i="53"/>
  <c r="G142" i="53"/>
  <c r="G145" i="53"/>
  <c r="G139" i="53"/>
  <c r="G127" i="54"/>
  <c r="G143" i="53" l="1"/>
  <c r="G131" i="53"/>
  <c r="G146" i="53"/>
  <c r="G128" i="53"/>
  <c r="G140" i="53"/>
  <c r="G134" i="53"/>
  <c r="G137" i="53"/>
  <c r="G147" i="53" l="1"/>
  <c r="G129" i="53" l="1"/>
  <c r="G135" i="53"/>
  <c r="G141" i="53"/>
  <c r="G138" i="53"/>
  <c r="G144" i="53"/>
  <c r="G132" i="53"/>
  <c r="G148" i="53"/>
  <c r="G188" i="53" l="1"/>
  <c r="G75" i="53"/>
  <c r="G26" i="53"/>
  <c r="G83" i="54"/>
  <c r="G123" i="53"/>
  <c r="G38" i="53"/>
  <c r="G12" i="54"/>
  <c r="G72" i="53"/>
  <c r="G159" i="53"/>
  <c r="G66" i="53"/>
  <c r="G76" i="54"/>
  <c r="G15" i="54"/>
  <c r="G160" i="53"/>
  <c r="G67" i="53"/>
  <c r="G19" i="53"/>
  <c r="G53" i="53"/>
  <c r="G11" i="54"/>
  <c r="G14" i="53"/>
  <c r="G156" i="53"/>
  <c r="G55" i="53"/>
  <c r="G16" i="53"/>
  <c r="G185" i="53"/>
  <c r="G95" i="53"/>
  <c r="G54" i="53"/>
  <c r="G153" i="53"/>
  <c r="G77" i="53"/>
  <c r="G45" i="53"/>
  <c r="G137" i="54"/>
  <c r="G19" i="54"/>
  <c r="G100" i="53"/>
  <c r="G51" i="53"/>
  <c r="G59" i="54"/>
  <c r="G183" i="53"/>
  <c r="G80" i="53"/>
  <c r="G29" i="53"/>
  <c r="G90" i="54"/>
  <c r="G26" i="54"/>
  <c r="G30" i="54"/>
  <c r="G35" i="53"/>
  <c r="G56" i="53"/>
  <c r="G43" i="54"/>
  <c r="G70" i="53"/>
  <c r="G27" i="53"/>
  <c r="G174" i="53"/>
  <c r="G32" i="53"/>
  <c r="G81" i="53"/>
  <c r="G165" i="53"/>
  <c r="G63" i="53"/>
  <c r="G12" i="53"/>
  <c r="G168" i="53"/>
  <c r="G96" i="53"/>
  <c r="G57" i="53"/>
  <c r="G111" i="53"/>
  <c r="G60" i="53"/>
  <c r="G87" i="54"/>
  <c r="G20" i="54"/>
  <c r="G102" i="53"/>
  <c r="G41" i="53"/>
  <c r="G46" i="54"/>
  <c r="G62" i="53"/>
  <c r="G42" i="53"/>
  <c r="G163" i="53"/>
  <c r="G37" i="53"/>
  <c r="G172" i="53"/>
  <c r="G39" i="53"/>
  <c r="G34" i="54"/>
  <c r="G71" i="53"/>
  <c r="G40" i="53"/>
  <c r="G118" i="53"/>
  <c r="G68" i="53"/>
  <c r="G22" i="53"/>
  <c r="G180" i="53"/>
  <c r="G107" i="53"/>
  <c r="G64" i="53"/>
  <c r="G13" i="53"/>
  <c r="G182" i="53"/>
  <c r="G65" i="53"/>
  <c r="G108" i="54"/>
  <c r="G114" i="53"/>
  <c r="G61" i="53"/>
  <c r="G152" i="54"/>
  <c r="G61" i="54"/>
  <c r="G8" i="54"/>
  <c r="G9" i="53"/>
  <c r="G44" i="53"/>
  <c r="G80" i="54"/>
  <c r="G191" i="53"/>
  <c r="G47" i="53"/>
  <c r="G98" i="53"/>
  <c r="G49" i="53"/>
  <c r="G147" i="54"/>
  <c r="G56" i="54"/>
  <c r="G115" i="53" l="1"/>
  <c r="G109" i="54"/>
  <c r="G119" i="53"/>
  <c r="G88" i="54"/>
  <c r="G112" i="53"/>
  <c r="G169" i="53"/>
  <c r="G101" i="53"/>
  <c r="G16" i="54"/>
  <c r="G76" i="53"/>
  <c r="G184" i="53"/>
  <c r="G43" i="53"/>
  <c r="G47" i="54"/>
  <c r="G33" i="53"/>
  <c r="G175" i="53"/>
  <c r="G31" i="54"/>
  <c r="G91" i="54"/>
  <c r="G82" i="53"/>
  <c r="G46" i="53"/>
  <c r="G154" i="53"/>
  <c r="G59" i="53"/>
  <c r="G148" i="54"/>
  <c r="G108" i="53"/>
  <c r="G23" i="53"/>
  <c r="G173" i="53"/>
  <c r="G69" i="53"/>
  <c r="G28" i="53"/>
  <c r="G36" i="53"/>
  <c r="G60" i="54"/>
  <c r="G77" i="54"/>
  <c r="G189" i="53"/>
  <c r="G192" i="53"/>
  <c r="G81" i="54"/>
  <c r="G62" i="54"/>
  <c r="G78" i="53"/>
  <c r="G186" i="53"/>
  <c r="G17" i="53"/>
  <c r="G49" i="54"/>
  <c r="G124" i="53"/>
  <c r="G57" i="54"/>
  <c r="G179" i="53"/>
  <c r="G15" i="53"/>
  <c r="G158" i="53"/>
  <c r="G9" i="54"/>
  <c r="G35" i="54"/>
  <c r="G164" i="53"/>
  <c r="G166" i="53"/>
  <c r="G27" i="54"/>
  <c r="G30" i="53"/>
  <c r="G138" i="54"/>
  <c r="G128" i="54"/>
  <c r="G11" i="53"/>
  <c r="G50" i="53"/>
  <c r="G181" i="53"/>
  <c r="G44" i="54"/>
  <c r="G52" i="53"/>
  <c r="G21" i="54"/>
  <c r="G99" i="53"/>
  <c r="G20" i="53"/>
  <c r="G48" i="53"/>
  <c r="G153" i="54"/>
  <c r="G103" i="53"/>
  <c r="G161" i="53"/>
  <c r="G73" i="53"/>
  <c r="G84" i="54"/>
  <c r="G125" i="53" l="1"/>
  <c r="G79" i="53"/>
  <c r="G24" i="53"/>
  <c r="G52" i="54"/>
  <c r="G120" i="53"/>
  <c r="G21" i="53"/>
  <c r="G22" i="54"/>
  <c r="G193" i="53"/>
  <c r="G65" i="54"/>
  <c r="G74" i="53"/>
  <c r="G139" i="54"/>
  <c r="G28" i="54"/>
  <c r="G190" i="53"/>
  <c r="G92" i="54"/>
  <c r="G45" i="54"/>
  <c r="G31" i="53"/>
  <c r="G18" i="53"/>
  <c r="G109" i="53"/>
  <c r="G151" i="54"/>
  <c r="G131" i="54"/>
  <c r="G85" i="54"/>
  <c r="G187" i="53"/>
  <c r="G82" i="54"/>
  <c r="G155" i="53"/>
  <c r="G34" i="53"/>
  <c r="G167" i="53"/>
  <c r="G10" i="54"/>
  <c r="G58" i="54"/>
  <c r="G83" i="53"/>
  <c r="G170" i="53"/>
  <c r="G162" i="53"/>
  <c r="G104" i="53"/>
  <c r="G154" i="54"/>
  <c r="G176" i="53"/>
  <c r="G110" i="54"/>
  <c r="G89" i="54"/>
  <c r="G158" i="54" l="1"/>
  <c r="G96" i="54"/>
  <c r="G25" i="53"/>
  <c r="G84" i="53"/>
  <c r="G194" i="53"/>
  <c r="G110" i="53"/>
  <c r="G126" i="53"/>
  <c r="G177" i="53"/>
  <c r="G86" i="54"/>
  <c r="G146" i="54"/>
  <c r="G29" i="54"/>
  <c r="G196" i="53" l="1"/>
  <c r="G38" i="54"/>
  <c r="E160" i="54"/>
  <c r="G160" i="54" l="1"/>
  <c r="G69" i="54"/>
</calcChain>
</file>

<file path=xl/sharedStrings.xml><?xml version="1.0" encoding="utf-8"?>
<sst xmlns="http://schemas.openxmlformats.org/spreadsheetml/2006/main" count="359" uniqueCount="336">
  <si>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</si>
  <si>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</si>
  <si>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</si>
  <si>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</si>
  <si>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</si>
  <si>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>Devolució de fiances rebudes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</si>
  <si>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</si>
  <si>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</si>
  <si>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</si>
  <si>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</si>
  <si>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</si>
  <si>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</si>
  <si>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</si>
  <si>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</si>
  <si>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</si>
  <si>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Retribucions bàsiques i altres remuneracions</t>
  </si>
  <si>
    <t xml:space="preserve">    CONCEPTE 132 Personal laboral d'alta direcció i assimilat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</si>
  <si>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</si>
  <si>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</si>
  <si>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</si>
  <si>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</si>
  <si>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</si>
  <si>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</si>
  <si>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</si>
  <si>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</si>
  <si>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</si>
  <si>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</si>
  <si>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</si>
  <si>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</si>
  <si>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</si>
  <si>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Premsa, revistes, llibres i altres publicacions</t>
  </si>
  <si>
    <t xml:space="preserve">    CONCEPTE 220 Material d'oficina</t>
  </si>
  <si>
    <t>Aigua i energia</t>
  </si>
  <si>
    <t>Vestuari</t>
  </si>
  <si>
    <t>Subministrament de material sanitari</t>
  </si>
  <si>
    <t>Queviures</t>
  </si>
  <si>
    <t>Altres subministraments</t>
  </si>
  <si>
    <t xml:space="preserve">    CONCEPTE 221 Subministraments</t>
  </si>
  <si>
    <t>Despeses postals, missatgeria i altres similars</t>
  </si>
  <si>
    <t>Comunicacions mitjançant serveis de veu i dades adquirits a altres entitats</t>
  </si>
  <si>
    <t xml:space="preserve">    CONCEPTE 222 Comunicacions</t>
  </si>
  <si>
    <t>Transports</t>
  </si>
  <si>
    <t xml:space="preserve">    CONCEPTE 223 Transports</t>
  </si>
  <si>
    <t>Despeses d'assegurances</t>
  </si>
  <si>
    <t xml:space="preserve">    CONCEPTE 224 Despeses d'assegurances</t>
  </si>
  <si>
    <t xml:space="preserve">    CONCEPTE 225 Tributs</t>
  </si>
  <si>
    <t>Publicitat, difusió i campanyes institucionals</t>
  </si>
  <si>
    <t>Jurídics i contenciosos</t>
  </si>
  <si>
    <t>Publicacions i edictes als diaris oficials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</si>
  <si>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</si>
  <si>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</si>
  <si>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</si>
  <si>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</si>
  <si>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</si>
  <si>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Valoracions i peritatges</t>
  </si>
  <si>
    <t>Estudis i dictàmens</t>
  </si>
  <si>
    <t>Serveis de menjador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</si>
  <si>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</si>
  <si>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</si>
  <si>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</si>
  <si>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>Serveis informàtics realitzats per altres entitats</t>
  </si>
  <si>
    <t xml:space="preserve">    CONCEPTE 228  Serveis informàtics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</si>
  <si>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</si>
  <si>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</si>
  <si>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</si>
  <si>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>Altres indemnitzacions per raó del servei</t>
  </si>
  <si>
    <t xml:space="preserve">    CONCEPTE 231 Altres indemnitzacions</t>
  </si>
  <si>
    <t xml:space="preserve">         ARTICLE 23 INDEMNITZACIONS PER RAÓ DEL SERVEI</t>
  </si>
  <si>
    <t xml:space="preserve">    CONCEPTE 251  Prestació de serveis amb mitjans aliens</t>
  </si>
  <si>
    <t xml:space="preserve">         ARTICLE 25   PRESTACIÓ DE SERVEIS AMB MITJANS ALIENS</t>
  </si>
  <si>
    <t xml:space="preserve"> PRESSUPOST DE DESPESES (Capítol 3 a 9)</t>
  </si>
  <si>
    <t>Interessos d'operacions de tresoreria en euros (cash pooling)</t>
  </si>
  <si>
    <t xml:space="preserve">    CONCEPTE 310  Interessos de préstecs en euros</t>
  </si>
  <si>
    <t>Despeses d'emissió, modificació i cancel·lació dels préstecs en euros</t>
  </si>
  <si>
    <t>Altres despeses financeres dels préstecs en euros</t>
  </si>
  <si>
    <t xml:space="preserve">    CONCEPTE 319  Altres despeses financeres dels présteces en euros</t>
  </si>
  <si>
    <t xml:space="preserve">         ARTICLE 31   DESPESES FINANCERES DE PRÉSTECS EN EUROS</t>
  </si>
  <si>
    <t>Altres despeses financeres</t>
  </si>
  <si>
    <t xml:space="preserve">    CONCEPTE 349  Altres despeses financeres</t>
  </si>
  <si>
    <t xml:space="preserve">         ARTICLE 34   ALTRES DESPESES FINANCERES</t>
  </si>
  <si>
    <t>A altres entitats participades pel sector públic de la Generalitat</t>
  </si>
  <si>
    <t xml:space="preserve">    CONCEPTE 448  A altres entitats participades pel sector públic Generalitat</t>
  </si>
  <si>
    <t xml:space="preserve">         ARTICLE 44  A AL.ENT. DEL SP, UNIVERS.PÚBL. I AL.ENTIT.PARTIC</t>
  </si>
  <si>
    <t>A altres institucions sense fi de lucre i a altres ens corporatius</t>
  </si>
  <si>
    <t xml:space="preserve">    CONCEPTE 482  A altres institucions sense fi de lucre i a altres ens corporatius</t>
  </si>
  <si>
    <t xml:space="preserve">         ARTICLE 48 A FAMÍLIES, INSTITUCIONS SENSE FI DE LUCRE I ALTRES ENS CORP.</t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</si>
  <si>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</si>
  <si>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</si>
  <si>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</si>
  <si>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</si>
  <si>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</si>
  <si>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</si>
  <si>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</si>
  <si>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t xml:space="preserve">    CONCEPTE 650  Inversions en equips de procés de dades i telecomunicacions</t>
  </si>
  <si>
    <t xml:space="preserve">         ARTICLE 65   INVERSIONS EQUIPS PROCÉS DE DADES I TELECOMUNICACIONS</t>
  </si>
  <si>
    <t xml:space="preserve">    CONCEPTE 670  Inversions en altre immobilitzat material</t>
  </si>
  <si>
    <t xml:space="preserve">         ARTICLE 67   INVERSIONS EN ALTRE IMMOBILITZAT MATERIAL</t>
  </si>
  <si>
    <t>Desenvolupament de sistemes d'informació</t>
  </si>
  <si>
    <t xml:space="preserve">    CONCEPTE 680  Inversions en  immobilitzat immaterial</t>
  </si>
  <si>
    <t xml:space="preserve">         ARTICLE 68   INVERSIONS EN IMMOBILITZAT IMMATERIAL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</si>
  <si>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</si>
  <si>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</si>
  <si>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t>Dipòsits constituïts</t>
  </si>
  <si>
    <t xml:space="preserve">    CONCEPTE 840  Dipòsits constituïts</t>
  </si>
  <si>
    <t>Fiances constituïdes</t>
  </si>
  <si>
    <t xml:space="preserve">    CONCEPTE 841  Fiances constituïdes</t>
  </si>
  <si>
    <t xml:space="preserve">         ARTICLE 84   CONSTITUCIÓ DE DIPÒSITS I FIANCES</t>
  </si>
  <si>
    <t>Reemborsament de préstecs i bestretes atorgades per altres administracions a llarg termini</t>
  </si>
  <si>
    <t xml:space="preserve">         ARTICLE 91   AMORTITZACIÓ DE PRÉSTECS I ALTRES CREDITS EN EUROS</t>
  </si>
  <si>
    <t xml:space="preserve">         ARTICLE 94   DEVOLUCIÓ DE FIANCES I DIPÒSITS</t>
  </si>
  <si>
    <t>Altres variacions de passius financers a llarg termini</t>
  </si>
  <si>
    <t xml:space="preserve">    CONCEPTE 950  Altres variacions de Passius financers a llarg termini</t>
  </si>
  <si>
    <t xml:space="preserve">         ARTICLE 95   ALTRES VARIACIONS DE PASSIUS FINANCERS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</si>
  <si>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</si>
  <si>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</si>
  <si>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</si>
  <si>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</si>
  <si>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</si>
  <si>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>Venda de material de rebuig</t>
  </si>
  <si>
    <t xml:space="preserve">    CONCEPTE 302 Venda de material de rebuig</t>
  </si>
  <si>
    <t xml:space="preserve">         ARTICLE 30   VENDA DE BÉNS</t>
  </si>
  <si>
    <t>Prestació de serveis d'assistència sanitària per compte del CatSalut</t>
  </si>
  <si>
    <t>Prestació de serveis d'assistència sanitària per compte de l'ICS</t>
  </si>
  <si>
    <t>Altres prestacions de serveis d'assistència sanitària</t>
  </si>
  <si>
    <t xml:space="preserve">    CONCEPTE 317 Prestació de serveis d'assistència sanitària</t>
  </si>
  <si>
    <t xml:space="preserve">    CONCEPTE 318  Prestació de serveis d'assistència social</t>
  </si>
  <si>
    <t>Prestacions d'altres serveis a entitats de dins del sector públic</t>
  </si>
  <si>
    <t>Prestacions d'altres serveis a entitats de fora del sector públic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</si>
  <si>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</si>
  <si>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</si>
  <si>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</si>
  <si>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</si>
  <si>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t>Altres transferències de l'Administració de l'Estat</t>
  </si>
  <si>
    <t xml:space="preserve">    CONCEPTE 402 De l'Administració de l'Estat</t>
  </si>
  <si>
    <t>INEM-SPEE. Polítiques actives d'ocupació</t>
  </si>
  <si>
    <t xml:space="preserve">    CONCEPTE 403 D'entitats autònomes de l'Estat</t>
  </si>
  <si>
    <t>De consorcis dependents de l'Estat</t>
  </si>
  <si>
    <t xml:space="preserve">    CONCEPTE 404 De consorcis dependents de l'Estat</t>
  </si>
  <si>
    <t>D'empreses i ens públics de l'Estat</t>
  </si>
  <si>
    <t xml:space="preserve">    CONCEPTE 405 D'empreses i ens públics de l'Estat</t>
  </si>
  <si>
    <t xml:space="preserve">         ARTICLE 40   DEL SECTOR PÚBLIC ESTATAL</t>
  </si>
  <si>
    <t>D'entitats autònomes administratives de la Generalitat i del Servei Català de la Salut</t>
  </si>
  <si>
    <t xml:space="preserve">    CONCEPTE 430 D'entitats autònomes administratives de la Generalitat i del Servei Català de la Salut</t>
  </si>
  <si>
    <t xml:space="preserve">         ARTICLE 43   D'ENTITATS AUTÒNOMES DE LA GENERALITAT I SERVEI CATALÀ DE LA SALUT</t>
  </si>
  <si>
    <t>Del Consorci de Gestió Corporació Sanitària (CGCS)</t>
  </si>
  <si>
    <t xml:space="preserve">    CONCEPTE 442 De consorcis dependents del SP de la Generalitat</t>
  </si>
  <si>
    <t>D'altres entitats participades pel sector públic de la Generalitat</t>
  </si>
  <si>
    <t xml:space="preserve">    CONCEPTE 448 D'altres entitats participades pel SP de la Generalitat</t>
  </si>
  <si>
    <t>D'empreses privades</t>
  </si>
  <si>
    <t xml:space="preserve">    CONCEPTE 470 D'empreses privades</t>
  </si>
  <si>
    <t xml:space="preserve">         ARTICLE 47   D'EMPRESES PRIVADES</t>
  </si>
  <si>
    <t xml:space="preserve">    CONCEPTE 480 De famílies</t>
  </si>
  <si>
    <t>De fundacions</t>
  </si>
  <si>
    <t xml:space="preserve">    CONCEPTE 481 De fundacions</t>
  </si>
  <si>
    <t>Altres transferències corrents de la UE</t>
  </si>
  <si>
    <t xml:space="preserve">    CONCEPTE 493 De la Unió Europea</t>
  </si>
  <si>
    <t xml:space="preserve">         ARTICLE 49   DE L'EXTERIOR</t>
  </si>
  <si>
    <t xml:space="preserve">    CONCEPTE 510 Interessos de bestretes i préstecs</t>
  </si>
  <si>
    <t xml:space="preserve">         ARTICLE 51   INTERESSOS DE BESTRETES, PRÉSTECS I PÒLISSES DE CRÈDIT</t>
  </si>
  <si>
    <t>Interessos cash pooling</t>
  </si>
  <si>
    <t xml:space="preserve">    CONCEPTE 520 Interessos de comptes corrents</t>
  </si>
  <si>
    <t>Dividends</t>
  </si>
  <si>
    <t xml:space="preserve">    CONCEPTE 530  Dividends</t>
  </si>
  <si>
    <t>Diferències positives d'operacions financeres</t>
  </si>
  <si>
    <t xml:space="preserve">    CONCEPTE 531 Diferències positives d'operacions financeres</t>
  </si>
  <si>
    <t>Altres ingressos financers</t>
  </si>
  <si>
    <t xml:space="preserve">    CONCEPTE 534  Altres ingressos financers</t>
  </si>
  <si>
    <t xml:space="preserve">         ARTICLE 53   ALTRES INGRESSOS FINANCERS</t>
  </si>
  <si>
    <t xml:space="preserve">    CONCEPTE 540  Lloguers</t>
  </si>
  <si>
    <t xml:space="preserve">         ARTICLE 54   INGRESSOS PATRIMONIALS NO FINANCERS</t>
  </si>
  <si>
    <t>Alienació de terrenys i béns naturals</t>
  </si>
  <si>
    <t xml:space="preserve">    CONCEPTE 600 Alienació de terrenys i béns naturals </t>
  </si>
  <si>
    <t xml:space="preserve">          ARTICLE 60 ALIENACIÓ DE TERRENYS I BÉNS NATURALS</t>
  </si>
  <si>
    <t>Alienació d'edificis i altres construccions</t>
  </si>
  <si>
    <t xml:space="preserve">    CONCEPTE 610 Alienació d'edificis i altres construccions </t>
  </si>
  <si>
    <t xml:space="preserve">          ARTICLE 61 ALIENACIÓ D'EDIFICIS I ALTRES CONSTRUCCIONS</t>
  </si>
  <si>
    <t xml:space="preserve">    CONCEPTE 620 Alineació de màquinaria, instal·lacions  i utillatge</t>
  </si>
  <si>
    <t xml:space="preserve">          ARTICLE 62 ALIENACIÓ DE MÀQUINARIA, INSTAL·LACIONS I UTILLATGE</t>
  </si>
  <si>
    <t xml:space="preserve">    CONCEPTE 702  De l'Administració de l'Estat</t>
  </si>
  <si>
    <t xml:space="preserve">         ARTICLE 70   DEL SECTOR PÚBLIC ESTATAL</t>
  </si>
  <si>
    <t>De famílies</t>
  </si>
  <si>
    <t xml:space="preserve">    CONCEPTE 780  De famílies</t>
  </si>
  <si>
    <t xml:space="preserve">    CONCEPTE 781  De fundacions</t>
  </si>
  <si>
    <t xml:space="preserve">        ARTICLE 78 DE FAMÍLIES, INSTITUCIONS SENSE FI DE LUCRE I ALTRES ENS CORPORATIUS</t>
  </si>
  <si>
    <t>Reintegrament de préstecs i bestretes a llarg termini del Banc de Sang i Teixits (BST)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</si>
  <si>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</si>
  <si>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</si>
  <si>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</si>
  <si>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t>Devolució de dipòsits</t>
  </si>
  <si>
    <t>Devolució de fiances</t>
  </si>
  <si>
    <t xml:space="preserve">         ARTICLE 82   DEVOLUCIÓ DE DIPÒSITS I FIANCES</t>
  </si>
  <si>
    <t xml:space="preserve">    CONCEPTE 890  Altres variacions actius financers</t>
  </si>
  <si>
    <t xml:space="preserve">         ARTICLE 91   PRÉSTECS I ALTRES CRÈDITS EN EUROS</t>
  </si>
  <si>
    <t>Fiances rebudes</t>
  </si>
  <si>
    <t xml:space="preserve">    CONCEPTE 930  Fiances rebudes</t>
  </si>
  <si>
    <t xml:space="preserve">         ARTICLE 93   FIANCES I DIPÒSITS REBUTS</t>
  </si>
  <si>
    <t xml:space="preserve">    CONCEPTE 950  Altres variacions de passius financers a llarg termini</t>
  </si>
  <si>
    <r>
      <t xml:space="preserve">             </t>
    </r>
    <r>
      <rPr>
        <b/>
        <u/>
        <sz val="8"/>
        <rFont val="Arial"/>
        <family val="2"/>
      </rPr>
      <t>CAPÍTOL 9.  VARIACIÓ PASSIUS FINANCERS</t>
    </r>
  </si>
  <si>
    <t xml:space="preserve">  TOTAL PRESSUPOST D'INGRESSOS</t>
  </si>
  <si>
    <t xml:space="preserve">        ARTICLE 77 D'EMPRESES PRIVADES</t>
  </si>
  <si>
    <t>Inversions en terrenys i béns naturals</t>
  </si>
  <si>
    <t xml:space="preserve">    CONCEPTE 600  Inversions en terrenys i béns naturals</t>
  </si>
  <si>
    <t xml:space="preserve">         ARTICLE 60   INVERSIONS EN TERRENYS I BÉNS NATURALS</t>
  </si>
  <si>
    <t xml:space="preserve">    CONCEPTE 850 Adquisició de participacions en societats amb caràcter temporal</t>
  </si>
  <si>
    <t xml:space="preserve">         ARTICLE 85   ADQUISICIÓ DE PARTICIPACIONS EN SOCIETATS AMB CARÀCTER TEMPORAL</t>
  </si>
  <si>
    <t>Prestació de serveis d'assistència social i sociosanitària</t>
  </si>
  <si>
    <t>Altres ingressos diversos</t>
  </si>
  <si>
    <t>De la Generalitat, per finançar despeses de funcionament</t>
  </si>
  <si>
    <t xml:space="preserve">    CONCEPTE 410 De la Generalitat, per fiançar despeses de funcionament</t>
  </si>
  <si>
    <t xml:space="preserve">         ARTICLE 41   DE L'ADMINISTRACIÓ DE LA GENERALITAT</t>
  </si>
  <si>
    <t>Del Servei Català de la Salut (CatSalut)</t>
  </si>
  <si>
    <t xml:space="preserve">    CONCEPTE 443 De fundacions del sector públic de la Generalitat</t>
  </si>
  <si>
    <t xml:space="preserve">         ARTICLE 44   D'ALTRES ENTITATS DEL SECTOR PÚBLIC O ADSCRITES, D'UNIVERSITATS PÚBLIQUES I D'ALTRES ENTITATS PARTICIPADES</t>
  </si>
  <si>
    <t>D'altres institucions sense fi de lucre i d'altres ens corporatius</t>
  </si>
  <si>
    <t xml:space="preserve">    CONCEPTE 482 D'altres institucions sense fi de lucre i d'altres ens corporatius</t>
  </si>
  <si>
    <t xml:space="preserve">         ARTICLE 48   DE FAMÍLIES, INSTITUCIONS SENSE FI DE LUCRE I ALTRES ENS CORPORATIUS</t>
  </si>
  <si>
    <t xml:space="preserve">         ARTICLE 52   INTERESSOS DE DIPÒSIT</t>
  </si>
  <si>
    <t>Lloguers de béns immobles</t>
  </si>
  <si>
    <t>Alienació de maquinària, instal·lacions i utillatge</t>
  </si>
  <si>
    <t>De la Generalitat</t>
  </si>
  <si>
    <t xml:space="preserve">    CONCEPTE 710  De la Generalitat</t>
  </si>
  <si>
    <t xml:space="preserve">         ARTICLE 71   DE L'ADMINISTRACIÓ DE LA GENERALITAT</t>
  </si>
  <si>
    <t>De societats mercantils del sector públic de la Generalitat</t>
  </si>
  <si>
    <t xml:space="preserve">    CONCEPTE 741  De societats mercantils de la Generalitat</t>
  </si>
  <si>
    <t xml:space="preserve">    CONCEPTE 743  De fundacions del sector públic de la Generalitat</t>
  </si>
  <si>
    <t xml:space="preserve">        ARTICLE 74    D'ALTRES ENTITATS DEL SECTOR PÚBLIC O ADSCRITS, D'UNIVERSITATS PÚBLIQUES I D'ALTRES ENTITATS PARTICIPADES</t>
  </si>
  <si>
    <t>D'ajuntaments</t>
  </si>
  <si>
    <t xml:space="preserve">    CONCEPTE 760  D'ajuntaments</t>
  </si>
  <si>
    <t xml:space="preserve">        ARTICLE 76   D'ENS I CORPORACIONS LOCALS</t>
  </si>
  <si>
    <t xml:space="preserve">    CONCEPTE 770  De societats mercantils de la Generalitat</t>
  </si>
  <si>
    <t xml:space="preserve">    CONCEPTE 810 Reintegrament préstecs i bestretes sector públic o entitas adscrites de la Generalitat a llarg termini</t>
  </si>
  <si>
    <t xml:space="preserve">    CONCEPTE 820  Devolució de dipòsits</t>
  </si>
  <si>
    <t xml:space="preserve">    CONCEPTE 821  Devolució de fiances</t>
  </si>
  <si>
    <t>Aportacions  de capital del Servei Català de la Salut (CatSalut)</t>
  </si>
  <si>
    <t xml:space="preserve">    CONCEPTE 831  Aportacions de capital d'entitats autònomes de la Generalitat i del Servei Català de la Salut</t>
  </si>
  <si>
    <t xml:space="preserve">         ARTICLE 83   APORT. DE CAPITAL DE LA GENERALITAT, D'ENTITATS DEL SECTOR PÚBLIC O ADSCRITES I D'ALTRES ENTITATS</t>
  </si>
  <si>
    <t>Altres variacions d'actius financers</t>
  </si>
  <si>
    <t xml:space="preserve">         ARTICLE 89   ALTRES VARIACIONS D'ACTIUS FINANCERS</t>
  </si>
  <si>
    <t xml:space="preserve">    CONCEPTE 911  Préstecs i altres crèdits del sector públic o entitats adscrites de la Generalitat a curt termini</t>
  </si>
  <si>
    <t xml:space="preserve">    CONCEPTE 130 Personal laboral</t>
  </si>
  <si>
    <t xml:space="preserve">    CONCEPTE 131 Substitucions i eventualitats de personal laboral</t>
  </si>
  <si>
    <t>Productivitat</t>
  </si>
  <si>
    <t xml:space="preserve">    CONCEPTE 150 Productivitat</t>
  </si>
  <si>
    <t xml:space="preserve">         ARTICLE 15   INCENTIUS AL RENDIMENT I ACTIVITATS EXTRAORDINÀRIES</t>
  </si>
  <si>
    <t>Productes farmacèutics i analítiques</t>
  </si>
  <si>
    <t>Formació dels empleats públics</t>
  </si>
  <si>
    <t>Custòdia, dipòsit, emmagatzematge i destrucció</t>
  </si>
  <si>
    <t>Actuacions de control</t>
  </si>
  <si>
    <t>Solucions TIC CTTI- Serveis recurrents</t>
  </si>
  <si>
    <t>Solucions TIC CTTI- Evolutius recurrents</t>
  </si>
  <si>
    <t>Prestació de serveis amb mitjans aliens amb entitats de la Generalitat</t>
  </si>
  <si>
    <t>Prestació de serveis amb mitjans aliens amb altres entitats</t>
  </si>
  <si>
    <t xml:space="preserve">    CONCEPTE 312  Despeses d'emissió, modif. i cancel·lació de préstecs en euros</t>
  </si>
  <si>
    <t xml:space="preserve">    CONCEPTE 443  A fundacions del sector públic de la Generalitat</t>
  </si>
  <si>
    <t>Inversions en maquinària i utillatge</t>
  </si>
  <si>
    <t xml:space="preserve">    CONCEPTE 620  Inversions en maquinària, instal·lacions i utillatge</t>
  </si>
  <si>
    <t>Inversions en equips de procés de dades</t>
  </si>
  <si>
    <t>Fons bibliogràfic</t>
  </si>
  <si>
    <t xml:space="preserve">    CONCEPTE 820  Concessió de préstecs i bestretes al sector públic o entitats adscrites de la Generalitat a llarg termini</t>
  </si>
  <si>
    <t xml:space="preserve">         ARTICLE 82   CONCESSIÓ DE PRÉSTECS I BESTRETES AL SECTOR PÚBLIC O ENTITATS ADSCRITES DE LA GENERALITAT</t>
  </si>
  <si>
    <t>Concessió de préstecs i bestretes al personal a llarg termini</t>
  </si>
  <si>
    <t xml:space="preserve">    CONCEPTE 830  Concessió de préstecs i bestretes fora sector públic de la Generalitat a llarg termini</t>
  </si>
  <si>
    <t>Concessió de préstecs i bestretes al personal a curt termini</t>
  </si>
  <si>
    <t>Concessió de préstecs i bestretes fora del sector públic de la Generalitat a curt termini</t>
  </si>
  <si>
    <t xml:space="preserve">    CONCEPTE 870  Aport. De capital a entitats autònomes, SCS i entitats de dret públic de la Generalitat</t>
  </si>
  <si>
    <t>Aportacions de capital a societats mercantils del sector públic de la Generalitat</t>
  </si>
  <si>
    <t xml:space="preserve">    CONCEPTE 871  Aport. De capital a societats mercantils del sector públic de la Generalitat</t>
  </si>
  <si>
    <t xml:space="preserve">         ARTICLE 87   APORT.CAPITAL A ENTITATS DEL SP O ADSCRITES I A ALTRES ENT. PARTICIPADES</t>
  </si>
  <si>
    <t xml:space="preserve">    CONCEPTE 910  Cancel·lació préstecs en euros del SP o entitats adscrites de la Generalitat a llarg termini</t>
  </si>
  <si>
    <t xml:space="preserve">    CONCEPTE 912  Cancel·lació de préstecs i altres crèdits en euros d'ens de fora del SP de la Generalitat a llarg termini</t>
  </si>
  <si>
    <t xml:space="preserve">    CONCEPTE 913  Cancel·lació préstecs en euros de fora del SP de la Generalitat a curt termini</t>
  </si>
  <si>
    <t xml:space="preserve">    CONCEPTE 940  Devolució de fiances rebudes</t>
  </si>
  <si>
    <t>ENTITAT 9860</t>
  </si>
  <si>
    <t>Altres transferències de l'exterior</t>
  </si>
  <si>
    <t xml:space="preserve">    CONCEPTE 799 Altres transferències de l'exterior</t>
  </si>
  <si>
    <t xml:space="preserve">         ARTICLE 79   DE L'EXTERIOR</t>
  </si>
  <si>
    <t>De fundacions del sector públic o adscrites de la Generalitat</t>
  </si>
  <si>
    <t>Romanents de tresoreria d'exercicis anteriors</t>
  </si>
  <si>
    <t xml:space="preserve">         ARTICLE 87   ROMANENTS DE TRESORERIA D'EXERCICIS ANTERIORS</t>
  </si>
  <si>
    <t xml:space="preserve">    CONCEPTE 730  D'entitats autònomes administratives de la Generalitat i del Servei Català de la Salut</t>
  </si>
  <si>
    <t xml:space="preserve">         ARTICLE 73   D'ENTITATS AUTÒNOMES DE LA GENERALITAT I DEL SERVEI CATALÀ DE LA SALUT</t>
  </si>
  <si>
    <t>Interessos derivats de la gestió de pagaments</t>
  </si>
  <si>
    <t>Interessos de préstecs, bestretes i altres crèdits en euros a llarg termini dintre del sector públic de la Generalitat</t>
  </si>
  <si>
    <t xml:space="preserve">    CONCEPTE 870  Romanents de tresoreria d'exercicis anteriors</t>
  </si>
  <si>
    <t>Préstecs i altres crèdits en euros d'entitats de crèdit a curt termini</t>
  </si>
  <si>
    <t>Tributs locals i altres despeses</t>
  </si>
  <si>
    <t>Prestació de serveis d'assistència sanitària d'atenció especialitzada per compte del Catsalut</t>
  </si>
  <si>
    <t>Prestació de serveis d'assistència sanitària d'atenció especialitzada per compte de l'ICS</t>
  </si>
  <si>
    <t xml:space="preserve">D'empreses privades </t>
  </si>
  <si>
    <t xml:space="preserve">De fundacions </t>
  </si>
  <si>
    <t xml:space="preserve">Interessos de bestretes i préstecs </t>
  </si>
  <si>
    <t>Préstecs, bestretes i altres crèdits en euros del sector públic de l'Estat a curt termini</t>
  </si>
  <si>
    <t xml:space="preserve">    CONCEPTE 913  Préstecs i altres crèdits de fora del sector públic de la Generalitat a curt termini</t>
  </si>
  <si>
    <t xml:space="preserve">             CAPÍTOL 3. TAXES, VENDA DE BÉNS I SERVEIS I ALTRES INGRESSOS</t>
  </si>
  <si>
    <t xml:space="preserve">             CAPÍTOL 4. TRANSFERÈNCIES CORRENTS</t>
  </si>
  <si>
    <t xml:space="preserve">             CAPÍTOL 5.  INGRESSOS PATRIMONIALS</t>
  </si>
  <si>
    <t xml:space="preserve">             CAPÍTOL 6.  ALIENACIÓ D'INVERSIONS REALS</t>
  </si>
  <si>
    <t xml:space="preserve">             CAPÍTOL 7.  TRANSFERÈNCIES DE CAPITAL</t>
  </si>
  <si>
    <t xml:space="preserve">             CAPÍTOL 8.  VARIACIÓ D'ACTIUS FINANCERS</t>
  </si>
  <si>
    <t>Interessos de préstecs i altres crèdits en euros a llarg termini amb entitats de crèdit</t>
  </si>
  <si>
    <t>A fundacions del sector públic o adscrites de la Generalitat</t>
  </si>
  <si>
    <t>A la Fundeació Clínic</t>
  </si>
  <si>
    <t>A fundacions</t>
  </si>
  <si>
    <t xml:space="preserve">    CONCEPTE 481  A fundacions</t>
  </si>
  <si>
    <t>A altres institucions sense fi</t>
  </si>
  <si>
    <t xml:space="preserve">    CONCEPTE 782  A altres institucions sense fi de lucre i a altres ens corporatius</t>
  </si>
  <si>
    <t xml:space="preserve">         ARTICLE 78   A FAMÍLIES, INSTITUCIONS SENSE FI DE LUCRE I ALTRES ENS CORPORATIUS</t>
  </si>
  <si>
    <t>Concessió de préstecs i bestretes al sector públic o entitats adscrites de la Generalitat a llarg termini</t>
  </si>
  <si>
    <t>Concessió de préstecs i bestretes fora del sector públic de la Generalitat a llarg termini</t>
  </si>
  <si>
    <t>Adquisició de participacions en</t>
  </si>
  <si>
    <t>Aportacions de Capital a ICS</t>
  </si>
  <si>
    <t>Amortització de préstecs, bestretes i altres crèdits en euros entre la Generalitat i les entitats del seu sector públic o adscrites a</t>
  </si>
  <si>
    <t>Amortització de préstecs, bestretes i altres crèdits en euros del sector públic de l'Estat</t>
  </si>
  <si>
    <t xml:space="preserve">    CONCEPTE 911  Cancel·lació de préstecs i altres crèdits en euros del SP o entitats adscrites de la Generalitat a curt termini</t>
  </si>
  <si>
    <t>Amortització de préstecs i altres crèdits en euros d'entitats de crèdit</t>
  </si>
  <si>
    <t xml:space="preserve">             CAPÍTOL 1. REMUNERACIONS DEL PERSONAL</t>
  </si>
  <si>
    <t xml:space="preserve">             CAPÍTOL 2. DESPESES CORRENTS DE BÉNS I SERVEIS</t>
  </si>
  <si>
    <t xml:space="preserve">             CAPÍTOL 3. DESPESES FINANCERES</t>
  </si>
  <si>
    <t xml:space="preserve">             CAPÍTOL 7. TRANSFERÈNCIES DE CAPITAL</t>
  </si>
  <si>
    <t xml:space="preserve">             CAPÍTOL 6. INVERSIONS REALS</t>
  </si>
  <si>
    <t xml:space="preserve">             CAPÍTOL 8.  VARIACIÓ ACTIUS FINANCERS</t>
  </si>
  <si>
    <t>Reintegraments d’ajuts i subvencions concedits en els exercicis corrent o tancat</t>
  </si>
  <si>
    <t xml:space="preserve">         ARTICLE 38   REINTEGRAMENTS</t>
  </si>
  <si>
    <t>Despeses financeres en concepte d'interessos de demora</t>
  </si>
  <si>
    <t xml:space="preserve">    CONCEPTE 340  Altres despeses financeres</t>
  </si>
  <si>
    <t xml:space="preserve">    CONCEPTE 449 A universitats públiques</t>
  </si>
  <si>
    <t>A la Universitat de Barcelona</t>
  </si>
  <si>
    <t>EXERCICI 2024 4art TRIMESTRE</t>
  </si>
  <si>
    <t>Reintegrament de préstecs i bestretes a llarg termini del Consorci de Gestió Corporació Sanitària (CGCS).</t>
  </si>
  <si>
    <t xml:space="preserve">De la Fundació Clínic per a la Recerca Biomèdica </t>
  </si>
  <si>
    <t>Altres transferències d'ajuntaments</t>
  </si>
  <si>
    <t xml:space="preserve">    CONCEPTE 460 D'ajuntaments</t>
  </si>
  <si>
    <t xml:space="preserve">         ARTICLE 46   D'ENS I CORPORACIONS LOCALS</t>
  </si>
  <si>
    <t>A entitats de dret públic de la Generalitat sotmeses al règim jurídic privat</t>
  </si>
  <si>
    <t xml:space="preserve">    CONCEPTE 440  A consorcis del sector públic o adscrits de la Generalitat</t>
  </si>
  <si>
    <t>Aportacions de capital a entitats autònomes, Servei Català de la Salut i entitats de dret públic de la Generalitat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</si>
</sst>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4" fontId="0" fillId="7" borderId="0" xfId="0" applyNumberFormat="1" applyFill="1"/>
    <xf numFmtId="0" fontId="6" fillId="7" borderId="4" xfId="0" applyFont="1" applyFill="1" applyBorder="1" applyAlignment="1">
      <alignment horizontal="center"/>
    </xf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left" wrapText="1"/>
    </xf>
    <xf numFmtId="0" fontId="6" fillId="7" borderId="4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9" fontId="6" fillId="0" borderId="1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9" fontId="6" fillId="7" borderId="4" xfId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1" fillId="7" borderId="2" xfId="0" applyFont="1" applyFill="1" applyBorder="1" applyAlignment="1">
      <alignment horizontal="center" vertical="center"/>
    </xf>
    <xf numFmtId="9" fontId="9" fillId="7" borderId="4" xfId="29439" applyFont="1" applyFill="1" applyBorder="1" applyAlignment="1">
      <alignment vertical="center"/>
    </xf>
    <xf numFmtId="9" fontId="10" fillId="7" borderId="4" xfId="29439" applyFont="1" applyFill="1" applyBorder="1" applyAlignment="1">
      <alignment vertical="center"/>
    </xf>
    <xf numFmtId="4" fontId="43" fillId="0" borderId="1" xfId="0" applyNumberFormat="1" applyFont="1" applyBorder="1" applyAlignment="1">
      <alignment vertical="center"/>
    </xf>
    <xf numFmtId="9" fontId="43" fillId="0" borderId="4" xfId="29439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9" fontId="10" fillId="0" borderId="4" xfId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0" fontId="82" fillId="7" borderId="4" xfId="0" applyFont="1" applyFill="1" applyBorder="1" applyAlignment="1">
      <alignment vertical="center" wrapText="1"/>
    </xf>
    <xf numFmtId="4" fontId="82" fillId="7" borderId="1" xfId="0" applyNumberFormat="1" applyFont="1" applyFill="1" applyBorder="1" applyAlignment="1">
      <alignment vertical="center"/>
    </xf>
    <xf numFmtId="4" fontId="82" fillId="7" borderId="4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horizontal="center" vertical="center"/>
    </xf>
    <xf numFmtId="0" fontId="45" fillId="7" borderId="21" xfId="0" applyFont="1" applyFill="1" applyBorder="1" applyAlignment="1">
      <alignment vertical="center" wrapText="1"/>
    </xf>
    <xf numFmtId="4" fontId="45" fillId="7" borderId="35" xfId="0" applyNumberFormat="1" applyFont="1" applyFill="1" applyBorder="1" applyAlignment="1">
      <alignment vertical="center"/>
    </xf>
    <xf numFmtId="4" fontId="45" fillId="7" borderId="21" xfId="0" applyNumberFormat="1" applyFont="1" applyFill="1" applyBorder="1" applyAlignment="1">
      <alignment vertical="center"/>
    </xf>
    <xf numFmtId="9" fontId="45" fillId="7" borderId="21" xfId="1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4" fontId="6" fillId="7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vertical="center" wrapText="1"/>
    </xf>
    <xf numFmtId="4" fontId="6" fillId="7" borderId="39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49" fontId="6" fillId="7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4" fontId="43" fillId="7" borderId="2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4" fontId="43" fillId="7" borderId="0" xfId="0" applyNumberFormat="1" applyFont="1" applyFill="1" applyAlignment="1">
      <alignment horizontal="right" vertical="center"/>
    </xf>
    <xf numFmtId="0" fontId="10" fillId="7" borderId="2" xfId="0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9" fontId="10" fillId="0" borderId="4" xfId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4" fontId="45" fillId="7" borderId="4" xfId="0" applyNumberFormat="1" applyFont="1" applyFill="1" applyBorder="1" applyAlignment="1">
      <alignment vertical="center"/>
    </xf>
    <xf numFmtId="0" fontId="45" fillId="3" borderId="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4" fontId="6" fillId="7" borderId="2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4" fontId="6" fillId="7" borderId="7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TRLLING\Llei%20traspar&#232;ncia\1.%20Pressupostos%20i%20liquidaci&#243;\2024\HCB\Liqu.%20Pressup.%20HCB%202024%20p13.xlsm" TargetMode="External"/><Relationship Id="rId1" Type="http://schemas.openxmlformats.org/officeDocument/2006/relationships/externalLinkPath" Target="/CTRLLING/Llei%20traspar&#232;ncia/1.%20Pressupostos%20i%20liquidaci&#243;/2024/HCB/Liqu.%20Pressup.%20HCB%202024%20p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 PEL 2015"/>
      <sheetName val="checks a fer"/>
      <sheetName val="PASOS QUE HEM SEGUIT"/>
      <sheetName val="INGRESSOS € - resum"/>
      <sheetName val="INGRESSOS € - resum JM"/>
      <sheetName val="DESPESES € - resum"/>
      <sheetName val="DESPESES € - resum JM"/>
      <sheetName val="INGRESSOS € - expedient modif"/>
      <sheetName val="DESPESES € - expedient modif"/>
      <sheetName val="ConciliacioRtat (m€) WORD"/>
      <sheetName val="ConciliacioRtat (m€) WORD JM"/>
      <sheetName val="Rtat pptari format CCAA"/>
      <sheetName val="RTAT PRESSUP. (m€)"/>
      <sheetName val="RTAT PRESSUP."/>
      <sheetName val="RTAT PRESSUP. (2)"/>
    </sheetNames>
    <sheetDataSet>
      <sheetData sheetId="0"/>
      <sheetData sheetId="1"/>
      <sheetData sheetId="2"/>
      <sheetData sheetId="3">
        <row r="4">
          <cell r="B4" t="str">
            <v>LIQUIDACIÓ PRESSUPOST DE L'HOSPITAL CLÍNIC DE BARCELONA</v>
          </cell>
        </row>
        <row r="5">
          <cell r="B5" t="str">
            <v>EXERCICI 2024</v>
          </cell>
        </row>
        <row r="6">
          <cell r="B6" t="str">
            <v xml:space="preserve"> PRESSUPOST D'INGRESSOS</v>
          </cell>
        </row>
        <row r="7">
          <cell r="B7" t="str">
            <v xml:space="preserve"> (xifres en euros)</v>
          </cell>
        </row>
        <row r="9">
          <cell r="B9" t="str">
            <v>Aplic.</v>
          </cell>
          <cell r="D9" t="str">
            <v xml:space="preserve">
Pressupost aprovat Generalitat 2023
</v>
          </cell>
          <cell r="E9" t="str">
            <v>Modificacions Consell Govern 18.12.2024</v>
          </cell>
          <cell r="F9" t="str">
            <v>Pressupost definitiu</v>
          </cell>
          <cell r="G9" t="str">
            <v>Ingressos liquidats</v>
          </cell>
        </row>
        <row r="10">
          <cell r="B10">
            <v>3020001</v>
          </cell>
          <cell r="D10">
            <v>2035.11</v>
          </cell>
          <cell r="E10">
            <v>0</v>
          </cell>
          <cell r="F10">
            <v>2035.11</v>
          </cell>
          <cell r="G10">
            <v>4875.62</v>
          </cell>
        </row>
        <row r="11">
          <cell r="D11">
            <v>2035.11</v>
          </cell>
          <cell r="E11">
            <v>0</v>
          </cell>
          <cell r="F11">
            <v>2035.11</v>
          </cell>
          <cell r="G11">
            <v>4875.62</v>
          </cell>
        </row>
        <row r="12">
          <cell r="D12">
            <v>2035.11</v>
          </cell>
          <cell r="E12">
            <v>0</v>
          </cell>
          <cell r="F12">
            <v>2035.11</v>
          </cell>
          <cell r="G12">
            <v>4875.62</v>
          </cell>
        </row>
        <row r="13">
          <cell r="B13">
            <v>3170001</v>
          </cell>
          <cell r="D13">
            <v>648377602.96000004</v>
          </cell>
          <cell r="E13">
            <v>110667868.16</v>
          </cell>
          <cell r="F13">
            <v>759045471.12</v>
          </cell>
          <cell r="G13">
            <v>763017411.75</v>
          </cell>
        </row>
        <row r="14">
          <cell r="B14">
            <v>3170002</v>
          </cell>
          <cell r="D14">
            <v>2200000</v>
          </cell>
          <cell r="E14">
            <v>0</v>
          </cell>
          <cell r="F14">
            <v>2200000</v>
          </cell>
          <cell r="G14">
            <v>2324653.2799999998</v>
          </cell>
        </row>
        <row r="15">
          <cell r="B15">
            <v>3170009</v>
          </cell>
          <cell r="D15">
            <v>38515051.670000002</v>
          </cell>
          <cell r="E15">
            <v>4810877.3499999996</v>
          </cell>
          <cell r="F15">
            <v>43325929.020000003</v>
          </cell>
          <cell r="G15">
            <v>43140291.080000006</v>
          </cell>
        </row>
        <row r="16">
          <cell r="D16">
            <v>689092654.63</v>
          </cell>
          <cell r="E16">
            <v>115478745.50999999</v>
          </cell>
          <cell r="F16">
            <v>804571400.13999999</v>
          </cell>
          <cell r="G16">
            <v>808482356.11000001</v>
          </cell>
        </row>
        <row r="17">
          <cell r="B17">
            <v>3180004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3190009</v>
          </cell>
          <cell r="D19">
            <v>16047222.18</v>
          </cell>
          <cell r="E19">
            <v>0</v>
          </cell>
          <cell r="F19">
            <v>16047222.18</v>
          </cell>
          <cell r="G19">
            <v>17937188.420000002</v>
          </cell>
        </row>
        <row r="20">
          <cell r="B20">
            <v>3190010</v>
          </cell>
          <cell r="D20">
            <v>3089946.13</v>
          </cell>
          <cell r="E20">
            <v>3540000</v>
          </cell>
          <cell r="F20">
            <v>6629946.1299999999</v>
          </cell>
          <cell r="G20">
            <v>4602567.1100000003</v>
          </cell>
        </row>
        <row r="21">
          <cell r="D21">
            <v>19137168.309999999</v>
          </cell>
          <cell r="E21">
            <v>3540000</v>
          </cell>
          <cell r="F21">
            <v>22677168.309999999</v>
          </cell>
          <cell r="G21">
            <v>22539755.530000001</v>
          </cell>
        </row>
        <row r="22">
          <cell r="D22">
            <v>708229822.93999994</v>
          </cell>
          <cell r="E22">
            <v>119018745.50999999</v>
          </cell>
          <cell r="F22">
            <v>827248568.44999993</v>
          </cell>
          <cell r="G22">
            <v>831022111.63999999</v>
          </cell>
        </row>
        <row r="23">
          <cell r="B23">
            <v>3820001</v>
          </cell>
          <cell r="D23">
            <v>0</v>
          </cell>
          <cell r="E23">
            <v>0</v>
          </cell>
          <cell r="F23">
            <v>0</v>
          </cell>
          <cell r="G23">
            <v>14013.4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14013.4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14013.4</v>
          </cell>
        </row>
        <row r="26">
          <cell r="B26">
            <v>3990009</v>
          </cell>
          <cell r="D26">
            <v>1978848.73</v>
          </cell>
          <cell r="E26">
            <v>3108989.71</v>
          </cell>
          <cell r="F26">
            <v>5087838.4399999995</v>
          </cell>
          <cell r="G26">
            <v>3174234</v>
          </cell>
        </row>
        <row r="27">
          <cell r="D27">
            <v>1978848.73</v>
          </cell>
          <cell r="E27">
            <v>3108989.71</v>
          </cell>
          <cell r="F27">
            <v>5087838.4399999995</v>
          </cell>
          <cell r="G27">
            <v>3174234</v>
          </cell>
        </row>
        <row r="28">
          <cell r="D28">
            <v>1978848.73</v>
          </cell>
          <cell r="E28">
            <v>3108989.71</v>
          </cell>
          <cell r="F28">
            <v>5087838.4399999995</v>
          </cell>
          <cell r="G28">
            <v>3174234</v>
          </cell>
        </row>
        <row r="29">
          <cell r="D29">
            <v>710210706.77999997</v>
          </cell>
          <cell r="E29">
            <v>122127735.21999998</v>
          </cell>
          <cell r="F29">
            <v>832338442</v>
          </cell>
          <cell r="G29">
            <v>834215234.65999997</v>
          </cell>
        </row>
        <row r="30">
          <cell r="B30">
            <v>4020019</v>
          </cell>
          <cell r="D30">
            <v>286945.65999999997</v>
          </cell>
          <cell r="E30">
            <v>515673.59999999998</v>
          </cell>
          <cell r="F30">
            <v>802619.26</v>
          </cell>
          <cell r="G30">
            <v>927896.55</v>
          </cell>
        </row>
        <row r="31">
          <cell r="D31">
            <v>286945.65999999997</v>
          </cell>
          <cell r="E31">
            <v>515673.59999999998</v>
          </cell>
          <cell r="F31">
            <v>802619.26</v>
          </cell>
          <cell r="G31">
            <v>927896.55</v>
          </cell>
        </row>
        <row r="32">
          <cell r="B32">
            <v>4030001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4040001</v>
          </cell>
          <cell r="D34">
            <v>28300</v>
          </cell>
          <cell r="E34">
            <v>0</v>
          </cell>
          <cell r="F34">
            <v>28300</v>
          </cell>
          <cell r="G34">
            <v>32362.6</v>
          </cell>
        </row>
        <row r="35">
          <cell r="D35">
            <v>28300</v>
          </cell>
          <cell r="E35">
            <v>0</v>
          </cell>
          <cell r="F35">
            <v>28300</v>
          </cell>
          <cell r="G35">
            <v>32362.6</v>
          </cell>
        </row>
        <row r="36">
          <cell r="B36">
            <v>4050001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315245.65999999997</v>
          </cell>
          <cell r="E38">
            <v>515673.59999999998</v>
          </cell>
          <cell r="F38">
            <v>830919.26</v>
          </cell>
          <cell r="G38">
            <v>960259.15</v>
          </cell>
        </row>
        <row r="39">
          <cell r="B39">
            <v>4100001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4100012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4300001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4305100</v>
          </cell>
          <cell r="D44">
            <v>207366.58</v>
          </cell>
          <cell r="E44">
            <v>338611.6</v>
          </cell>
          <cell r="F44">
            <v>545978.17999999993</v>
          </cell>
          <cell r="G44">
            <v>1572179.11</v>
          </cell>
        </row>
        <row r="45">
          <cell r="D45">
            <v>207366.58</v>
          </cell>
          <cell r="E45">
            <v>338611.6</v>
          </cell>
          <cell r="F45">
            <v>545978.17999999993</v>
          </cell>
          <cell r="G45">
            <v>1572179.11</v>
          </cell>
        </row>
        <row r="46">
          <cell r="D46">
            <v>207366.58</v>
          </cell>
          <cell r="E46">
            <v>338611.6</v>
          </cell>
          <cell r="F46">
            <v>545978.17999999993</v>
          </cell>
          <cell r="G46">
            <v>1572179.11</v>
          </cell>
        </row>
        <row r="47">
          <cell r="B47">
            <v>4405200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4428875</v>
          </cell>
          <cell r="D49">
            <v>14816787.15</v>
          </cell>
          <cell r="E49">
            <v>6584451.8600000003</v>
          </cell>
          <cell r="F49">
            <v>21401239.010000002</v>
          </cell>
          <cell r="G49">
            <v>21274934.52</v>
          </cell>
        </row>
        <row r="50">
          <cell r="D50">
            <v>14816787.15</v>
          </cell>
          <cell r="E50">
            <v>6584451.8600000003</v>
          </cell>
          <cell r="F50">
            <v>21401239.010000002</v>
          </cell>
          <cell r="G50">
            <v>21274934.52</v>
          </cell>
        </row>
        <row r="51">
          <cell r="B51">
            <v>4430001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4439406</v>
          </cell>
          <cell r="D52">
            <v>0</v>
          </cell>
          <cell r="E52">
            <v>0</v>
          </cell>
          <cell r="F52">
            <v>0</v>
          </cell>
          <cell r="G52">
            <v>25000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25000</v>
          </cell>
        </row>
        <row r="54">
          <cell r="B54">
            <v>4457920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4480001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14816787.15</v>
          </cell>
          <cell r="E58">
            <v>6584451.8600000003</v>
          </cell>
          <cell r="F58">
            <v>21401239.010000002</v>
          </cell>
          <cell r="G58">
            <v>21299934.52</v>
          </cell>
        </row>
        <row r="59">
          <cell r="B59">
            <v>4600009</v>
          </cell>
          <cell r="D59">
            <v>0</v>
          </cell>
          <cell r="E59">
            <v>0</v>
          </cell>
          <cell r="F59">
            <v>0</v>
          </cell>
          <cell r="G59">
            <v>25000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25000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25000</v>
          </cell>
        </row>
        <row r="62">
          <cell r="B62">
            <v>4700001</v>
          </cell>
          <cell r="D62">
            <v>587640.26</v>
          </cell>
          <cell r="E62">
            <v>0</v>
          </cell>
          <cell r="F62">
            <v>587640.26</v>
          </cell>
          <cell r="G62">
            <v>480289.53</v>
          </cell>
        </row>
        <row r="63">
          <cell r="D63">
            <v>587640.26</v>
          </cell>
          <cell r="E63">
            <v>0</v>
          </cell>
          <cell r="F63">
            <v>587640.26</v>
          </cell>
          <cell r="G63">
            <v>480289.53</v>
          </cell>
        </row>
        <row r="64">
          <cell r="D64">
            <v>587640.26</v>
          </cell>
          <cell r="E64">
            <v>0</v>
          </cell>
          <cell r="F64">
            <v>587640.26</v>
          </cell>
          <cell r="G64">
            <v>480289.53</v>
          </cell>
        </row>
        <row r="65">
          <cell r="B65">
            <v>4800001</v>
          </cell>
          <cell r="D65">
            <v>67714.789999999994</v>
          </cell>
          <cell r="E65">
            <v>3487408.52</v>
          </cell>
          <cell r="F65">
            <v>3555123.31</v>
          </cell>
          <cell r="G65">
            <v>3492698.3699999996</v>
          </cell>
        </row>
        <row r="66">
          <cell r="D66">
            <v>67714.789999999994</v>
          </cell>
          <cell r="E66">
            <v>3487408.52</v>
          </cell>
          <cell r="F66">
            <v>3555123.31</v>
          </cell>
          <cell r="G66">
            <v>3492698.3699999996</v>
          </cell>
        </row>
        <row r="67">
          <cell r="B67">
            <v>4810001</v>
          </cell>
          <cell r="D67">
            <v>228000</v>
          </cell>
          <cell r="E67">
            <v>785993.75</v>
          </cell>
          <cell r="F67">
            <v>1013993.75</v>
          </cell>
          <cell r="G67">
            <v>1168026.75</v>
          </cell>
        </row>
        <row r="68">
          <cell r="D68">
            <v>228000</v>
          </cell>
          <cell r="E68">
            <v>785993.75</v>
          </cell>
          <cell r="F68">
            <v>1013993.75</v>
          </cell>
          <cell r="G68">
            <v>1168026.75</v>
          </cell>
        </row>
        <row r="69">
          <cell r="B69">
            <v>4820001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D71">
            <v>295714.78999999998</v>
          </cell>
          <cell r="E71">
            <v>4273402.2699999996</v>
          </cell>
          <cell r="F71">
            <v>4569117.0600000005</v>
          </cell>
          <cell r="G71">
            <v>4660725.1199999992</v>
          </cell>
        </row>
        <row r="72">
          <cell r="B72">
            <v>4930009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D75">
            <v>16222754.440000001</v>
          </cell>
          <cell r="E75">
            <v>11712139.329999998</v>
          </cell>
          <cell r="F75">
            <v>27934893.770000003</v>
          </cell>
          <cell r="G75">
            <v>28998387.429999996</v>
          </cell>
        </row>
        <row r="76">
          <cell r="B76">
            <v>5100001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5200002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5300001</v>
          </cell>
          <cell r="D82">
            <v>0</v>
          </cell>
          <cell r="E82">
            <v>13824.83</v>
          </cell>
          <cell r="F82">
            <v>13824.83</v>
          </cell>
          <cell r="G82">
            <v>12608.45</v>
          </cell>
        </row>
        <row r="83">
          <cell r="D83">
            <v>0</v>
          </cell>
          <cell r="E83">
            <v>13824.83</v>
          </cell>
          <cell r="F83">
            <v>13824.83</v>
          </cell>
          <cell r="G83">
            <v>12608.45</v>
          </cell>
        </row>
        <row r="84">
          <cell r="B84">
            <v>5310001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5340001</v>
          </cell>
          <cell r="D86">
            <v>0</v>
          </cell>
          <cell r="E86">
            <v>188572.98</v>
          </cell>
          <cell r="F86">
            <v>188572.98</v>
          </cell>
          <cell r="G86">
            <v>184798.09000000003</v>
          </cell>
        </row>
        <row r="87">
          <cell r="D87">
            <v>0</v>
          </cell>
          <cell r="E87">
            <v>188572.98</v>
          </cell>
          <cell r="F87">
            <v>188572.98</v>
          </cell>
          <cell r="G87">
            <v>184798.09000000003</v>
          </cell>
        </row>
        <row r="88">
          <cell r="D88">
            <v>0</v>
          </cell>
          <cell r="E88">
            <v>202397.81</v>
          </cell>
          <cell r="F88">
            <v>202397.81</v>
          </cell>
          <cell r="G88">
            <v>197406.54000000004</v>
          </cell>
        </row>
        <row r="89">
          <cell r="B89">
            <v>5400001</v>
          </cell>
          <cell r="D89">
            <v>634876.44999999995</v>
          </cell>
          <cell r="E89">
            <v>89735.29</v>
          </cell>
          <cell r="F89">
            <v>724611.74</v>
          </cell>
          <cell r="G89">
            <v>739032.03</v>
          </cell>
        </row>
        <row r="90">
          <cell r="D90">
            <v>634876.44999999995</v>
          </cell>
          <cell r="E90">
            <v>89735.29</v>
          </cell>
          <cell r="F90">
            <v>724611.74</v>
          </cell>
          <cell r="G90">
            <v>739032.03</v>
          </cell>
        </row>
        <row r="91">
          <cell r="D91">
            <v>634876.44999999995</v>
          </cell>
          <cell r="E91">
            <v>89735.29</v>
          </cell>
          <cell r="F91">
            <v>724611.74</v>
          </cell>
          <cell r="G91">
            <v>739032.03</v>
          </cell>
        </row>
        <row r="92">
          <cell r="D92">
            <v>634876.44999999995</v>
          </cell>
          <cell r="E92">
            <v>292133.09999999998</v>
          </cell>
          <cell r="F92">
            <v>927009.55</v>
          </cell>
          <cell r="G92">
            <v>936438.57000000007</v>
          </cell>
        </row>
        <row r="93">
          <cell r="B93">
            <v>6000001</v>
          </cell>
          <cell r="D93">
            <v>0</v>
          </cell>
          <cell r="E93">
            <v>8082728.9199999999</v>
          </cell>
          <cell r="F93">
            <v>8082728.9199999999</v>
          </cell>
          <cell r="G93">
            <v>8082728.9199999999</v>
          </cell>
        </row>
        <row r="94">
          <cell r="D94">
            <v>0</v>
          </cell>
          <cell r="E94">
            <v>8082728.9199999999</v>
          </cell>
          <cell r="F94">
            <v>8082728.9199999999</v>
          </cell>
          <cell r="G94">
            <v>8082728.9199999999</v>
          </cell>
        </row>
        <row r="95">
          <cell r="D95">
            <v>0</v>
          </cell>
          <cell r="E95">
            <v>8082728.9199999999</v>
          </cell>
          <cell r="F95">
            <v>8082728.9199999999</v>
          </cell>
          <cell r="G95">
            <v>8082728.9199999999</v>
          </cell>
        </row>
        <row r="96">
          <cell r="B96">
            <v>6100001</v>
          </cell>
          <cell r="D96">
            <v>0</v>
          </cell>
          <cell r="E96">
            <v>460000</v>
          </cell>
          <cell r="F96">
            <v>460000</v>
          </cell>
          <cell r="G96">
            <v>460000</v>
          </cell>
        </row>
        <row r="97">
          <cell r="D97">
            <v>0</v>
          </cell>
          <cell r="E97">
            <v>460000</v>
          </cell>
          <cell r="F97">
            <v>460000</v>
          </cell>
          <cell r="G97">
            <v>460000</v>
          </cell>
        </row>
        <row r="98">
          <cell r="D98">
            <v>0</v>
          </cell>
          <cell r="E98">
            <v>460000</v>
          </cell>
          <cell r="F98">
            <v>460000</v>
          </cell>
          <cell r="G98">
            <v>460000</v>
          </cell>
        </row>
        <row r="99">
          <cell r="B99">
            <v>6200001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D102">
            <v>0</v>
          </cell>
          <cell r="E102">
            <v>8542728.9199999999</v>
          </cell>
          <cell r="F102">
            <v>8542728.9199999999</v>
          </cell>
          <cell r="G102">
            <v>8542728.9199999999</v>
          </cell>
        </row>
        <row r="103">
          <cell r="B103">
            <v>7020019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7100001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7305100</v>
          </cell>
          <cell r="D109">
            <v>0</v>
          </cell>
          <cell r="E109">
            <v>614368.01</v>
          </cell>
          <cell r="F109">
            <v>614368.01</v>
          </cell>
          <cell r="G109">
            <v>579830.38</v>
          </cell>
        </row>
        <row r="110">
          <cell r="D110">
            <v>0</v>
          </cell>
          <cell r="E110">
            <v>614368.01</v>
          </cell>
          <cell r="F110">
            <v>614368.01</v>
          </cell>
          <cell r="G110">
            <v>579830.38</v>
          </cell>
        </row>
        <row r="111">
          <cell r="D111">
            <v>0</v>
          </cell>
          <cell r="E111">
            <v>614368.01</v>
          </cell>
          <cell r="F111">
            <v>614368.01</v>
          </cell>
          <cell r="G111">
            <v>579830.38</v>
          </cell>
        </row>
        <row r="112">
          <cell r="B112">
            <v>7410001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7430001</v>
          </cell>
          <cell r="D114">
            <v>0</v>
          </cell>
          <cell r="E114">
            <v>0</v>
          </cell>
          <cell r="F114">
            <v>0</v>
          </cell>
          <cell r="G114">
            <v>9345.76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9345.76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9345.76</v>
          </cell>
        </row>
        <row r="117">
          <cell r="B117">
            <v>7600001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7700001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7800001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7810001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7990001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D131">
            <v>0</v>
          </cell>
          <cell r="E131">
            <v>614368.01</v>
          </cell>
          <cell r="F131">
            <v>614368.01</v>
          </cell>
          <cell r="G131">
            <v>589176.14</v>
          </cell>
        </row>
        <row r="132">
          <cell r="B132">
            <v>8108875</v>
          </cell>
          <cell r="D132">
            <v>0</v>
          </cell>
          <cell r="E132">
            <v>150000</v>
          </cell>
          <cell r="F132">
            <v>150000</v>
          </cell>
          <cell r="G132">
            <v>143549.93</v>
          </cell>
        </row>
        <row r="133">
          <cell r="B133">
            <v>8106680</v>
          </cell>
          <cell r="D133">
            <v>246919.58</v>
          </cell>
          <cell r="E133">
            <v>0</v>
          </cell>
          <cell r="F133">
            <v>246919.58</v>
          </cell>
          <cell r="G133">
            <v>246919.58</v>
          </cell>
        </row>
        <row r="134">
          <cell r="D134">
            <v>246919.58</v>
          </cell>
          <cell r="E134">
            <v>150000</v>
          </cell>
          <cell r="F134">
            <v>396919.57999999996</v>
          </cell>
          <cell r="G134">
            <v>390469.51</v>
          </cell>
        </row>
        <row r="135">
          <cell r="B135">
            <v>8116680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>
            <v>8140001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D139">
            <v>246919.58</v>
          </cell>
          <cell r="E139">
            <v>150000</v>
          </cell>
          <cell r="F139">
            <v>396919.57999999996</v>
          </cell>
          <cell r="G139">
            <v>390469.51</v>
          </cell>
        </row>
        <row r="140">
          <cell r="B140">
            <v>8200001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>
            <v>8210001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B145">
            <v>8315100</v>
          </cell>
          <cell r="D145">
            <v>11954210.68</v>
          </cell>
          <cell r="E145">
            <v>-4964422.46</v>
          </cell>
          <cell r="F145">
            <v>6989788.2199999997</v>
          </cell>
          <cell r="G145">
            <v>6998767.4800000004</v>
          </cell>
        </row>
        <row r="146">
          <cell r="D146">
            <v>11954210.68</v>
          </cell>
          <cell r="E146">
            <v>-4964422.46</v>
          </cell>
          <cell r="F146">
            <v>6989788.2199999997</v>
          </cell>
          <cell r="G146">
            <v>6998767.4800000004</v>
          </cell>
        </row>
        <row r="147">
          <cell r="D147">
            <v>11954210.68</v>
          </cell>
          <cell r="E147">
            <v>-4964422.46</v>
          </cell>
          <cell r="F147">
            <v>6989788.2199999997</v>
          </cell>
          <cell r="G147">
            <v>6998767.4800000004</v>
          </cell>
        </row>
        <row r="148">
          <cell r="B148">
            <v>8700001</v>
          </cell>
          <cell r="D148">
            <v>0</v>
          </cell>
          <cell r="E148">
            <v>3722243.42</v>
          </cell>
          <cell r="F148">
            <v>3722243.42</v>
          </cell>
          <cell r="G148">
            <v>0</v>
          </cell>
        </row>
        <row r="149">
          <cell r="D149">
            <v>0</v>
          </cell>
          <cell r="E149">
            <v>3722243.42</v>
          </cell>
          <cell r="F149">
            <v>3722243.42</v>
          </cell>
          <cell r="G149">
            <v>0</v>
          </cell>
        </row>
        <row r="150">
          <cell r="D150">
            <v>0</v>
          </cell>
          <cell r="E150">
            <v>3722243.42</v>
          </cell>
          <cell r="F150">
            <v>3722243.42</v>
          </cell>
          <cell r="G150">
            <v>0</v>
          </cell>
        </row>
        <row r="151">
          <cell r="B151">
            <v>8900001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D154">
            <v>12201130.26</v>
          </cell>
          <cell r="E154">
            <v>-1092179.04</v>
          </cell>
          <cell r="F154">
            <v>11108951.219999999</v>
          </cell>
          <cell r="G154">
            <v>7389236.9900000002</v>
          </cell>
        </row>
        <row r="155">
          <cell r="B155">
            <v>9110001</v>
          </cell>
          <cell r="D155">
            <v>0</v>
          </cell>
          <cell r="E155">
            <v>12057383</v>
          </cell>
          <cell r="F155">
            <v>12057383</v>
          </cell>
          <cell r="G155">
            <v>12070028.359999999</v>
          </cell>
        </row>
        <row r="156">
          <cell r="D156">
            <v>0</v>
          </cell>
          <cell r="E156">
            <v>12057383</v>
          </cell>
          <cell r="F156">
            <v>12057383</v>
          </cell>
          <cell r="G156">
            <v>12070028.359999999</v>
          </cell>
        </row>
        <row r="157">
          <cell r="B157">
            <v>9130001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D159">
            <v>0</v>
          </cell>
          <cell r="E159">
            <v>12057383</v>
          </cell>
          <cell r="F159">
            <v>12057383</v>
          </cell>
          <cell r="G159">
            <v>12070028.359999999</v>
          </cell>
        </row>
        <row r="160">
          <cell r="B160">
            <v>9300001</v>
          </cell>
          <cell r="D160">
            <v>0</v>
          </cell>
          <cell r="E160">
            <v>0</v>
          </cell>
          <cell r="F160">
            <v>0</v>
          </cell>
          <cell r="G160">
            <v>20183.599999999999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20183.599999999999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20183.599999999999</v>
          </cell>
        </row>
        <row r="163">
          <cell r="B163">
            <v>9500001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D166">
            <v>0</v>
          </cell>
          <cell r="E166">
            <v>12057383</v>
          </cell>
          <cell r="F166">
            <v>12057383</v>
          </cell>
          <cell r="G166">
            <v>12090211.959999999</v>
          </cell>
        </row>
        <row r="168">
          <cell r="D168">
            <v>739269467.92999995</v>
          </cell>
          <cell r="E168">
            <v>154254308.53999999</v>
          </cell>
          <cell r="F168">
            <v>893523776.47000003</v>
          </cell>
          <cell r="G168">
            <v>892761414.66999996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</sheetData>
      <sheetData sheetId="4"/>
      <sheetData sheetId="5">
        <row r="4">
          <cell r="B4" t="str">
            <v>LIQUIDACIÓ PRESSUPOST DE L'HOSPITAL CLÍNIC DE BARCELONA</v>
          </cell>
        </row>
        <row r="5">
          <cell r="B5" t="str">
            <v>EXERCICI 2024</v>
          </cell>
        </row>
        <row r="6">
          <cell r="B6" t="str">
            <v xml:space="preserve"> PRESSUPOST DE DESPESES (Capítol 1 i 2)</v>
          </cell>
        </row>
        <row r="7">
          <cell r="B7" t="str">
            <v xml:space="preserve"> (xifres en euros)</v>
          </cell>
        </row>
        <row r="10">
          <cell r="B10" t="str">
            <v>Aplic</v>
          </cell>
          <cell r="D10" t="str">
            <v xml:space="preserve">
Pressupost aprovat Generalitat 2023
</v>
          </cell>
          <cell r="E10" t="str">
            <v>Modificacions Consell Govern 18.12.2024</v>
          </cell>
          <cell r="F10" t="str">
            <v>Pressupost definitiu</v>
          </cell>
          <cell r="G10" t="str">
            <v>Obligacions Reconegudes</v>
          </cell>
        </row>
        <row r="11">
          <cell r="B11">
            <v>1300001</v>
          </cell>
          <cell r="D11">
            <v>196404892.77000001</v>
          </cell>
          <cell r="E11">
            <v>40395981.410000004</v>
          </cell>
          <cell r="F11">
            <v>236800874.18000001</v>
          </cell>
          <cell r="G11">
            <v>233404907.99000001</v>
          </cell>
        </row>
        <row r="12">
          <cell r="B12">
            <v>1300002</v>
          </cell>
          <cell r="D12">
            <v>26138726.809999999</v>
          </cell>
          <cell r="E12">
            <v>6829108.4000000004</v>
          </cell>
          <cell r="F12">
            <v>32967835.210000001</v>
          </cell>
          <cell r="G12">
            <v>32812692.010000002</v>
          </cell>
        </row>
        <row r="13">
          <cell r="B13">
            <v>1300003</v>
          </cell>
          <cell r="D13">
            <v>36773797.880000003</v>
          </cell>
          <cell r="E13">
            <v>7514171.7599999998</v>
          </cell>
          <cell r="F13">
            <v>44287969.640000001</v>
          </cell>
          <cell r="G13">
            <v>46625416.240000002</v>
          </cell>
        </row>
        <row r="14">
          <cell r="B14">
            <v>1300004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259317417.46000001</v>
          </cell>
          <cell r="E15">
            <v>54739261.57</v>
          </cell>
          <cell r="F15">
            <v>314056679.03000003</v>
          </cell>
          <cell r="G15">
            <v>312843016.24000001</v>
          </cell>
        </row>
        <row r="16">
          <cell r="B16">
            <v>1310001</v>
          </cell>
          <cell r="D16">
            <v>39055727.299999997</v>
          </cell>
          <cell r="E16">
            <v>-10456287.370000001</v>
          </cell>
          <cell r="F16">
            <v>28599439.929999996</v>
          </cell>
          <cell r="G16">
            <v>28693971.23</v>
          </cell>
        </row>
        <row r="17">
          <cell r="B17">
            <v>1310002</v>
          </cell>
          <cell r="D17">
            <v>2731513.59</v>
          </cell>
          <cell r="E17">
            <v>-728456.66</v>
          </cell>
          <cell r="F17">
            <v>2003056.9299999997</v>
          </cell>
          <cell r="G17">
            <v>1998602.83</v>
          </cell>
        </row>
        <row r="18">
          <cell r="B18">
            <v>1310003</v>
          </cell>
          <cell r="D18">
            <v>5063842.22</v>
          </cell>
          <cell r="E18">
            <v>-1052893.98</v>
          </cell>
          <cell r="F18">
            <v>4010948.2399999998</v>
          </cell>
          <cell r="G18">
            <v>4071080.19</v>
          </cell>
        </row>
        <row r="19">
          <cell r="D19">
            <v>46851083.109999999</v>
          </cell>
          <cell r="E19">
            <v>-12237638.010000002</v>
          </cell>
          <cell r="F19">
            <v>34613445.099999994</v>
          </cell>
          <cell r="G19">
            <v>34763654.25</v>
          </cell>
        </row>
        <row r="20">
          <cell r="B20">
            <v>1320001</v>
          </cell>
          <cell r="D20">
            <v>135049.57</v>
          </cell>
          <cell r="E20">
            <v>19810.38</v>
          </cell>
          <cell r="F20">
            <v>154859.95000000001</v>
          </cell>
          <cell r="G20">
            <v>142855.85999999999</v>
          </cell>
        </row>
        <row r="21">
          <cell r="D21">
            <v>135049.57</v>
          </cell>
          <cell r="E21">
            <v>19810.38</v>
          </cell>
          <cell r="F21">
            <v>154859.95000000001</v>
          </cell>
          <cell r="G21">
            <v>142855.85999999999</v>
          </cell>
        </row>
        <row r="22">
          <cell r="D22">
            <v>306303550.13999999</v>
          </cell>
          <cell r="E22">
            <v>42521433.939999998</v>
          </cell>
          <cell r="F22">
            <v>348824984.07999998</v>
          </cell>
          <cell r="G22">
            <v>347749526.35000002</v>
          </cell>
        </row>
        <row r="23">
          <cell r="B23">
            <v>1500001</v>
          </cell>
          <cell r="D23">
            <v>14692615.960000001</v>
          </cell>
          <cell r="E23">
            <v>8733463.0899999999</v>
          </cell>
          <cell r="F23">
            <v>23426079.050000001</v>
          </cell>
          <cell r="G23">
            <v>23349162.23</v>
          </cell>
        </row>
        <row r="24">
          <cell r="D24">
            <v>14692615.960000001</v>
          </cell>
          <cell r="E24">
            <v>8733463.0899999999</v>
          </cell>
          <cell r="F24">
            <v>23426079.050000001</v>
          </cell>
          <cell r="G24">
            <v>23349162.23</v>
          </cell>
        </row>
        <row r="25">
          <cell r="D25">
            <v>14692615.960000001</v>
          </cell>
          <cell r="E25">
            <v>8733463.0899999999</v>
          </cell>
          <cell r="F25">
            <v>23426079.050000001</v>
          </cell>
          <cell r="G25">
            <v>23349162.23</v>
          </cell>
        </row>
        <row r="26">
          <cell r="B26">
            <v>1600001</v>
          </cell>
          <cell r="D26">
            <v>89988416.549999997</v>
          </cell>
          <cell r="E26">
            <v>19362741.57</v>
          </cell>
          <cell r="F26">
            <v>109351158.12</v>
          </cell>
          <cell r="G26">
            <v>108728758.5</v>
          </cell>
        </row>
        <row r="27">
          <cell r="D27">
            <v>89988416.549999997</v>
          </cell>
          <cell r="E27">
            <v>19362741.57</v>
          </cell>
          <cell r="F27">
            <v>109351158.12</v>
          </cell>
          <cell r="G27">
            <v>108728758.5</v>
          </cell>
        </row>
        <row r="28">
          <cell r="D28">
            <v>89988416.549999997</v>
          </cell>
          <cell r="E28">
            <v>19362741.57</v>
          </cell>
          <cell r="F28">
            <v>109351158.12</v>
          </cell>
          <cell r="G28">
            <v>108728758.5</v>
          </cell>
        </row>
        <row r="29">
          <cell r="D29">
            <v>410984582.64999998</v>
          </cell>
          <cell r="E29">
            <v>70617638.599999994</v>
          </cell>
          <cell r="F29">
            <v>481602221.25</v>
          </cell>
          <cell r="G29">
            <v>479827447.08000004</v>
          </cell>
        </row>
        <row r="30">
          <cell r="B30">
            <v>2010001</v>
          </cell>
          <cell r="D30">
            <v>816017.7</v>
          </cell>
          <cell r="E30">
            <v>0</v>
          </cell>
          <cell r="F30">
            <v>816017.7</v>
          </cell>
          <cell r="G30">
            <v>760404.96</v>
          </cell>
        </row>
        <row r="31">
          <cell r="B31">
            <v>2020002</v>
          </cell>
          <cell r="D31">
            <v>92839.95</v>
          </cell>
          <cell r="E31">
            <v>0</v>
          </cell>
          <cell r="F31">
            <v>92839.95</v>
          </cell>
          <cell r="G31">
            <v>101292</v>
          </cell>
        </row>
        <row r="32">
          <cell r="D32">
            <v>908857.64999999991</v>
          </cell>
          <cell r="E32">
            <v>0</v>
          </cell>
          <cell r="F32">
            <v>908857.64999999991</v>
          </cell>
          <cell r="G32">
            <v>861696.96</v>
          </cell>
        </row>
        <row r="33">
          <cell r="B33">
            <v>2040001</v>
          </cell>
          <cell r="D33">
            <v>2152316.7000000002</v>
          </cell>
          <cell r="E33">
            <v>656441.35</v>
          </cell>
          <cell r="F33">
            <v>2808758.0500000003</v>
          </cell>
          <cell r="G33">
            <v>2148771.08</v>
          </cell>
        </row>
        <row r="34">
          <cell r="D34">
            <v>2152316.7000000002</v>
          </cell>
          <cell r="E34">
            <v>656441.35</v>
          </cell>
          <cell r="F34">
            <v>2808758.0500000003</v>
          </cell>
          <cell r="G34">
            <v>2148771.08</v>
          </cell>
        </row>
        <row r="35">
          <cell r="D35">
            <v>3061174.35</v>
          </cell>
          <cell r="E35">
            <v>656441.35</v>
          </cell>
          <cell r="F35">
            <v>3717615.7</v>
          </cell>
          <cell r="G35">
            <v>3010468.04</v>
          </cell>
        </row>
        <row r="36">
          <cell r="B36">
            <v>2130001</v>
          </cell>
          <cell r="D36">
            <v>9266095.7300000004</v>
          </cell>
          <cell r="E36">
            <v>1862640.75</v>
          </cell>
          <cell r="F36">
            <v>11128736.48</v>
          </cell>
          <cell r="G36">
            <v>11118537.68</v>
          </cell>
        </row>
        <row r="37">
          <cell r="D37">
            <v>9266095.7300000004</v>
          </cell>
          <cell r="E37">
            <v>1862640.75</v>
          </cell>
          <cell r="F37">
            <v>11128736.48</v>
          </cell>
          <cell r="G37">
            <v>11118537.68</v>
          </cell>
        </row>
        <row r="38">
          <cell r="D38">
            <v>9266095.7300000004</v>
          </cell>
          <cell r="E38">
            <v>1862640.75</v>
          </cell>
          <cell r="F38">
            <v>11128736.48</v>
          </cell>
          <cell r="G38">
            <v>11118537.68</v>
          </cell>
        </row>
        <row r="39">
          <cell r="B39">
            <v>2200002</v>
          </cell>
          <cell r="D39">
            <v>179947.15</v>
          </cell>
          <cell r="E39">
            <v>105297.77</v>
          </cell>
          <cell r="F39">
            <v>285244.92</v>
          </cell>
          <cell r="G39">
            <v>260155.34</v>
          </cell>
        </row>
        <row r="40">
          <cell r="D40">
            <v>179947.15</v>
          </cell>
          <cell r="E40">
            <v>105297.77</v>
          </cell>
          <cell r="F40">
            <v>285244.92</v>
          </cell>
          <cell r="G40">
            <v>260155.34</v>
          </cell>
        </row>
        <row r="41">
          <cell r="B41">
            <v>2210001</v>
          </cell>
          <cell r="D41">
            <v>4299681.5199999996</v>
          </cell>
          <cell r="E41">
            <v>2569240.79</v>
          </cell>
          <cell r="F41">
            <v>6868922.3099999996</v>
          </cell>
          <cell r="G41">
            <v>6824940.8499999996</v>
          </cell>
        </row>
        <row r="42">
          <cell r="B42">
            <v>2210003</v>
          </cell>
          <cell r="D42">
            <v>476519.57</v>
          </cell>
          <cell r="E42">
            <v>117544.08</v>
          </cell>
          <cell r="F42">
            <v>594063.65</v>
          </cell>
          <cell r="G42">
            <v>591896.82999999996</v>
          </cell>
        </row>
        <row r="43">
          <cell r="B43">
            <v>2210004</v>
          </cell>
          <cell r="D43">
            <v>95974462.200000003</v>
          </cell>
          <cell r="E43">
            <v>14515345.98</v>
          </cell>
          <cell r="F43">
            <v>110489808.18000001</v>
          </cell>
          <cell r="G43">
            <v>110149930.88000001</v>
          </cell>
        </row>
        <row r="44">
          <cell r="B44">
            <v>2210005</v>
          </cell>
          <cell r="D44">
            <v>158058072.33000001</v>
          </cell>
          <cell r="E44">
            <v>21216622.739999998</v>
          </cell>
          <cell r="F44">
            <v>179274695.07000002</v>
          </cell>
          <cell r="G44">
            <v>178714214.20999998</v>
          </cell>
        </row>
        <row r="45">
          <cell r="B45">
            <v>2210007</v>
          </cell>
          <cell r="D45">
            <v>1155903.49</v>
          </cell>
          <cell r="E45">
            <v>361743.89</v>
          </cell>
          <cell r="F45">
            <v>1517647.38</v>
          </cell>
          <cell r="G45">
            <v>1518661.77</v>
          </cell>
        </row>
        <row r="46">
          <cell r="B46">
            <v>2210089</v>
          </cell>
          <cell r="D46">
            <v>3235623.06</v>
          </cell>
          <cell r="E46">
            <v>0</v>
          </cell>
          <cell r="F46">
            <v>3235623.06</v>
          </cell>
          <cell r="G46">
            <v>3215732.1999999997</v>
          </cell>
        </row>
        <row r="47">
          <cell r="D47">
            <v>263200262.17000002</v>
          </cell>
          <cell r="E47">
            <v>38780497.480000004</v>
          </cell>
          <cell r="F47">
            <v>301980759.65000004</v>
          </cell>
          <cell r="G47">
            <v>301015376.73999995</v>
          </cell>
        </row>
        <row r="48">
          <cell r="B48">
            <v>2220001</v>
          </cell>
          <cell r="D48">
            <v>924984.86</v>
          </cell>
          <cell r="E48">
            <v>0</v>
          </cell>
          <cell r="F48">
            <v>924984.86</v>
          </cell>
          <cell r="G48">
            <v>879373.92</v>
          </cell>
        </row>
        <row r="49">
          <cell r="B49">
            <v>2220003</v>
          </cell>
          <cell r="D49">
            <v>262555.82</v>
          </cell>
          <cell r="E49">
            <v>0</v>
          </cell>
          <cell r="F49">
            <v>262555.82</v>
          </cell>
          <cell r="G49">
            <v>282559.43</v>
          </cell>
        </row>
        <row r="50">
          <cell r="D50">
            <v>1187540.68</v>
          </cell>
          <cell r="E50">
            <v>0</v>
          </cell>
          <cell r="F50">
            <v>1187540.68</v>
          </cell>
          <cell r="G50">
            <v>1161933.3500000001</v>
          </cell>
        </row>
        <row r="51">
          <cell r="B51">
            <v>2230001</v>
          </cell>
          <cell r="D51">
            <v>563276.72</v>
          </cell>
          <cell r="E51">
            <v>568092.14</v>
          </cell>
          <cell r="F51">
            <v>1131368.8599999999</v>
          </cell>
          <cell r="G51">
            <v>1164243.1499999999</v>
          </cell>
        </row>
        <row r="52">
          <cell r="D52">
            <v>563276.72</v>
          </cell>
          <cell r="E52">
            <v>568092.14</v>
          </cell>
          <cell r="F52">
            <v>1131368.8599999999</v>
          </cell>
          <cell r="G52">
            <v>1164243.1499999999</v>
          </cell>
        </row>
        <row r="53">
          <cell r="B53">
            <v>2240001</v>
          </cell>
          <cell r="D53">
            <v>1516465.41</v>
          </cell>
          <cell r="E53">
            <v>112558.65</v>
          </cell>
          <cell r="F53">
            <v>1629024.0599999998</v>
          </cell>
          <cell r="G53">
            <v>1638738.2</v>
          </cell>
        </row>
        <row r="54">
          <cell r="D54">
            <v>1516465.41</v>
          </cell>
          <cell r="E54">
            <v>112558.65</v>
          </cell>
          <cell r="F54">
            <v>1629024.0599999998</v>
          </cell>
          <cell r="G54">
            <v>1638738.2</v>
          </cell>
        </row>
        <row r="55">
          <cell r="B55">
            <v>2250001</v>
          </cell>
          <cell r="D55">
            <v>315684.89</v>
          </cell>
          <cell r="E55">
            <v>-131187.53</v>
          </cell>
          <cell r="F55">
            <v>184497.36000000002</v>
          </cell>
          <cell r="G55">
            <v>140696.67000000001</v>
          </cell>
        </row>
        <row r="56">
          <cell r="D56">
            <v>315684.89</v>
          </cell>
          <cell r="E56">
            <v>-131187.53</v>
          </cell>
          <cell r="F56">
            <v>184497.36000000002</v>
          </cell>
          <cell r="G56">
            <v>140696.67000000001</v>
          </cell>
        </row>
        <row r="57">
          <cell r="B57">
            <v>2260003</v>
          </cell>
          <cell r="D57">
            <v>0</v>
          </cell>
          <cell r="E57">
            <v>0</v>
          </cell>
          <cell r="F57">
            <v>0</v>
          </cell>
          <cell r="G57">
            <v>10055.4</v>
          </cell>
        </row>
        <row r="58">
          <cell r="B58">
            <v>2260004</v>
          </cell>
          <cell r="D58">
            <v>3018.42</v>
          </cell>
          <cell r="E58">
            <v>318211.28999999998</v>
          </cell>
          <cell r="F58">
            <v>321229.70999999996</v>
          </cell>
          <cell r="G58">
            <v>336546.33</v>
          </cell>
        </row>
        <row r="59">
          <cell r="B59">
            <v>2260007</v>
          </cell>
          <cell r="D59">
            <v>15131.24</v>
          </cell>
          <cell r="E59">
            <v>0</v>
          </cell>
          <cell r="F59">
            <v>15131.24</v>
          </cell>
          <cell r="G59">
            <v>12211.93</v>
          </cell>
        </row>
        <row r="60">
          <cell r="B60">
            <v>2260011</v>
          </cell>
          <cell r="D60">
            <v>87727.26</v>
          </cell>
          <cell r="E60">
            <v>1384606.5499999998</v>
          </cell>
          <cell r="F60">
            <v>1472333.8099999998</v>
          </cell>
          <cell r="G60">
            <v>1840004.39</v>
          </cell>
        </row>
        <row r="61">
          <cell r="B61">
            <v>2260039</v>
          </cell>
          <cell r="D61">
            <v>10844.94</v>
          </cell>
          <cell r="E61">
            <v>0</v>
          </cell>
          <cell r="F61">
            <v>10844.94</v>
          </cell>
          <cell r="G61">
            <v>21130.67</v>
          </cell>
        </row>
        <row r="62">
          <cell r="B62">
            <v>2260089</v>
          </cell>
          <cell r="D62">
            <v>77403.960000000006</v>
          </cell>
          <cell r="E62">
            <v>233645.55</v>
          </cell>
          <cell r="F62">
            <v>311049.51</v>
          </cell>
          <cell r="G62">
            <v>162585.39000000001</v>
          </cell>
        </row>
        <row r="63">
          <cell r="B63">
            <v>2260090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194125.82</v>
          </cell>
          <cell r="E64">
            <v>1936463.39</v>
          </cell>
          <cell r="F64">
            <v>2130589.21</v>
          </cell>
          <cell r="G64">
            <v>2382534.11</v>
          </cell>
        </row>
        <row r="65">
          <cell r="B65">
            <v>2270001</v>
          </cell>
          <cell r="D65">
            <v>8779540.6300000008</v>
          </cell>
          <cell r="E65">
            <v>1341662.8999999999</v>
          </cell>
          <cell r="F65">
            <v>10121203.530000001</v>
          </cell>
          <cell r="G65">
            <v>10119075</v>
          </cell>
        </row>
        <row r="66">
          <cell r="B66">
            <v>2270002</v>
          </cell>
          <cell r="D66">
            <v>1862153.73</v>
          </cell>
          <cell r="E66">
            <v>339232.71</v>
          </cell>
          <cell r="F66">
            <v>2201386.44</v>
          </cell>
          <cell r="G66">
            <v>2223293.36</v>
          </cell>
        </row>
        <row r="67">
          <cell r="B67">
            <v>2270003</v>
          </cell>
          <cell r="D67">
            <v>25888.03</v>
          </cell>
          <cell r="E67">
            <v>0</v>
          </cell>
          <cell r="F67">
            <v>25888.03</v>
          </cell>
          <cell r="G67">
            <v>8638.0400000000009</v>
          </cell>
        </row>
        <row r="68">
          <cell r="B68">
            <v>2270005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2270006</v>
          </cell>
          <cell r="D69">
            <v>550488.44999999995</v>
          </cell>
          <cell r="E69">
            <v>339702.87</v>
          </cell>
          <cell r="F69">
            <v>890191.32</v>
          </cell>
          <cell r="G69">
            <v>877097.73</v>
          </cell>
        </row>
        <row r="70">
          <cell r="B70">
            <v>2270011</v>
          </cell>
          <cell r="D70">
            <v>1016198.34</v>
          </cell>
          <cell r="E70">
            <v>0</v>
          </cell>
          <cell r="F70">
            <v>1016198.34</v>
          </cell>
          <cell r="G70">
            <v>1040459.05</v>
          </cell>
        </row>
        <row r="71">
          <cell r="B71">
            <v>2270012</v>
          </cell>
          <cell r="D71">
            <v>43120.42</v>
          </cell>
          <cell r="E71">
            <v>0</v>
          </cell>
          <cell r="F71">
            <v>43120.42</v>
          </cell>
          <cell r="G71">
            <v>34969.03</v>
          </cell>
        </row>
        <row r="72">
          <cell r="B72">
            <v>2270013</v>
          </cell>
          <cell r="D72">
            <v>1672337.75</v>
          </cell>
          <cell r="E72">
            <v>-175401.88</v>
          </cell>
          <cell r="F72">
            <v>1496935.87</v>
          </cell>
          <cell r="G72">
            <v>1538104.02</v>
          </cell>
        </row>
        <row r="73">
          <cell r="B73">
            <v>2270089</v>
          </cell>
          <cell r="D73">
            <v>1104726.8400000001</v>
          </cell>
          <cell r="E73">
            <v>680790.4</v>
          </cell>
          <cell r="F73">
            <v>1785517.2400000002</v>
          </cell>
          <cell r="G73">
            <v>1928405.42</v>
          </cell>
        </row>
        <row r="74">
          <cell r="D74">
            <v>15054454.189999999</v>
          </cell>
          <cell r="E74">
            <v>2525987</v>
          </cell>
          <cell r="F74">
            <v>17580441.189999998</v>
          </cell>
          <cell r="G74">
            <v>17770041.649999999</v>
          </cell>
        </row>
        <row r="75">
          <cell r="B75">
            <v>2280001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2280002</v>
          </cell>
          <cell r="D76">
            <v>7889244.4800000004</v>
          </cell>
          <cell r="E76">
            <v>1586989.45</v>
          </cell>
          <cell r="F76">
            <v>9476233.9299999997</v>
          </cell>
          <cell r="G76">
            <v>9091286.5300000012</v>
          </cell>
        </row>
        <row r="77">
          <cell r="B77">
            <v>2280003</v>
          </cell>
          <cell r="D77">
            <v>620360.64</v>
          </cell>
          <cell r="E77">
            <v>0</v>
          </cell>
          <cell r="F77">
            <v>620360.64</v>
          </cell>
          <cell r="G77">
            <v>1015131.48</v>
          </cell>
        </row>
        <row r="78">
          <cell r="B78">
            <v>2280004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8509605.120000001</v>
          </cell>
          <cell r="E79">
            <v>1586989.45</v>
          </cell>
          <cell r="F79">
            <v>10096594.57</v>
          </cell>
          <cell r="G79">
            <v>10106418.010000002</v>
          </cell>
        </row>
        <row r="80">
          <cell r="D80">
            <v>290721362.14999998</v>
          </cell>
          <cell r="E80">
            <v>45484698.350000009</v>
          </cell>
          <cell r="F80">
            <v>336206060.5</v>
          </cell>
          <cell r="G80">
            <v>335640137.21999991</v>
          </cell>
        </row>
        <row r="81">
          <cell r="B81">
            <v>2300001</v>
          </cell>
          <cell r="D81">
            <v>376923.16</v>
          </cell>
          <cell r="E81">
            <v>662714.93000000005</v>
          </cell>
          <cell r="F81">
            <v>1039638.0900000001</v>
          </cell>
          <cell r="G81">
            <v>1186063.29</v>
          </cell>
        </row>
        <row r="82">
          <cell r="D82">
            <v>376923.16</v>
          </cell>
          <cell r="E82">
            <v>662714.93000000005</v>
          </cell>
          <cell r="F82">
            <v>1039638.0900000001</v>
          </cell>
          <cell r="G82">
            <v>1186063.29</v>
          </cell>
        </row>
        <row r="83">
          <cell r="B83">
            <v>2310001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D85">
            <v>376923.16</v>
          </cell>
          <cell r="E85">
            <v>662714.93000000005</v>
          </cell>
          <cell r="F85">
            <v>1039638.0900000001</v>
          </cell>
          <cell r="G85">
            <v>1186063.29</v>
          </cell>
        </row>
        <row r="86">
          <cell r="B86">
            <v>2510001</v>
          </cell>
          <cell r="D86">
            <v>2535825.37</v>
          </cell>
          <cell r="E86">
            <v>-164100.65</v>
          </cell>
          <cell r="F86">
            <v>2371724.7200000002</v>
          </cell>
          <cell r="G86">
            <v>2364861.5100000002</v>
          </cell>
        </row>
        <row r="87">
          <cell r="B87">
            <v>2510002</v>
          </cell>
          <cell r="D87">
            <v>3511036.76</v>
          </cell>
          <cell r="E87">
            <v>2597996.6</v>
          </cell>
          <cell r="F87">
            <v>6109033.3599999994</v>
          </cell>
          <cell r="G87">
            <v>6098397.25</v>
          </cell>
        </row>
        <row r="88">
          <cell r="D88">
            <v>6046862.1299999999</v>
          </cell>
          <cell r="E88">
            <v>2433895.9500000002</v>
          </cell>
          <cell r="F88">
            <v>8480758.0800000001</v>
          </cell>
          <cell r="G88">
            <v>8463258.7599999998</v>
          </cell>
        </row>
        <row r="89">
          <cell r="D89">
            <v>6046862.1299999999</v>
          </cell>
          <cell r="E89">
            <v>2433895.9500000002</v>
          </cell>
          <cell r="F89">
            <v>8480758.0800000001</v>
          </cell>
          <cell r="G89">
            <v>8463258.7599999998</v>
          </cell>
        </row>
        <row r="90">
          <cell r="D90">
            <v>309472417.52000004</v>
          </cell>
          <cell r="E90">
            <v>51100391.330000013</v>
          </cell>
          <cell r="F90">
            <v>360572808.85000002</v>
          </cell>
          <cell r="G90">
            <v>359418464.98999995</v>
          </cell>
        </row>
        <row r="94">
          <cell r="B94" t="str">
            <v>LIQUIDACIÓ PRESSUPOST DE L'HOSPITAL CLÍNIC DE BARCELONA</v>
          </cell>
        </row>
        <row r="95">
          <cell r="B95" t="str">
            <v>EXERCICI 2024</v>
          </cell>
        </row>
        <row r="96">
          <cell r="B96" t="str">
            <v xml:space="preserve"> PRESSUPOST DE DESPESES (Capítol 3 a 9)</v>
          </cell>
        </row>
        <row r="97">
          <cell r="B97" t="str">
            <v xml:space="preserve"> (xifres en euros)</v>
          </cell>
        </row>
        <row r="100">
          <cell r="B100" t="str">
            <v>Aplic</v>
          </cell>
          <cell r="D100" t="str">
            <v xml:space="preserve">
Pressupost aprovat Generalitat 2023
</v>
          </cell>
          <cell r="E100" t="str">
            <v>Modificacions Consell Govern 18.12.2024</v>
          </cell>
          <cell r="F100" t="str">
            <v>Pressupost definitiu</v>
          </cell>
          <cell r="G100" t="str">
            <v>Obligacions Reconegudes</v>
          </cell>
        </row>
        <row r="102">
          <cell r="B102">
            <v>3100002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3100003</v>
          </cell>
          <cell r="D103">
            <v>20030.62</v>
          </cell>
          <cell r="E103">
            <v>0</v>
          </cell>
          <cell r="F103">
            <v>20030.62</v>
          </cell>
          <cell r="G103">
            <v>27052.84</v>
          </cell>
        </row>
        <row r="104">
          <cell r="B104">
            <v>3100004</v>
          </cell>
          <cell r="D104">
            <v>634800</v>
          </cell>
          <cell r="E104">
            <v>1973783.06</v>
          </cell>
          <cell r="F104">
            <v>2608583.06</v>
          </cell>
          <cell r="G104">
            <v>2612224.61</v>
          </cell>
        </row>
        <row r="105">
          <cell r="B105">
            <v>3100005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3100006</v>
          </cell>
          <cell r="D106">
            <v>163934.5</v>
          </cell>
          <cell r="E106">
            <v>-121424.64</v>
          </cell>
          <cell r="F106">
            <v>42509.86</v>
          </cell>
          <cell r="G106">
            <v>27635.48</v>
          </cell>
        </row>
        <row r="107">
          <cell r="D107">
            <v>818765.12</v>
          </cell>
          <cell r="E107">
            <v>1852358.4200000002</v>
          </cell>
          <cell r="F107">
            <v>2671123.54</v>
          </cell>
          <cell r="G107">
            <v>2666912.9299999997</v>
          </cell>
        </row>
        <row r="108">
          <cell r="B108">
            <v>3120001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3190001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D112">
            <v>818765.12</v>
          </cell>
          <cell r="E112">
            <v>1852358.4200000002</v>
          </cell>
          <cell r="F112">
            <v>2671123.54</v>
          </cell>
          <cell r="G112">
            <v>2666912.9299999997</v>
          </cell>
        </row>
        <row r="113">
          <cell r="B113">
            <v>3400002</v>
          </cell>
          <cell r="D113">
            <v>0</v>
          </cell>
          <cell r="E113">
            <v>105604.28</v>
          </cell>
          <cell r="F113">
            <v>105604.28</v>
          </cell>
          <cell r="G113">
            <v>105873.81</v>
          </cell>
        </row>
        <row r="114">
          <cell r="B114">
            <v>3490001</v>
          </cell>
          <cell r="D114">
            <v>32576.639999999999</v>
          </cell>
          <cell r="E114">
            <v>-32506.38</v>
          </cell>
          <cell r="F114">
            <v>70.259999999998399</v>
          </cell>
          <cell r="G114">
            <v>70.25</v>
          </cell>
        </row>
        <row r="115">
          <cell r="D115">
            <v>32576.639999999999</v>
          </cell>
          <cell r="E115">
            <v>73097.899999999994</v>
          </cell>
          <cell r="F115">
            <v>105674.54</v>
          </cell>
          <cell r="G115">
            <v>105944.06</v>
          </cell>
        </row>
        <row r="116">
          <cell r="D116">
            <v>32576.639999999999</v>
          </cell>
          <cell r="E116">
            <v>73097.899999999994</v>
          </cell>
          <cell r="F116">
            <v>105674.54</v>
          </cell>
          <cell r="G116">
            <v>105944.06</v>
          </cell>
        </row>
        <row r="117">
          <cell r="D117">
            <v>851341.76</v>
          </cell>
          <cell r="E117">
            <v>1925456.32</v>
          </cell>
          <cell r="F117">
            <v>2776798.08</v>
          </cell>
          <cell r="G117">
            <v>2772856.9899999998</v>
          </cell>
        </row>
        <row r="118">
          <cell r="B118">
            <v>4400001</v>
          </cell>
          <cell r="D118">
            <v>0</v>
          </cell>
          <cell r="E118">
            <v>0</v>
          </cell>
          <cell r="F118">
            <v>0</v>
          </cell>
          <cell r="G118">
            <v>246577.84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246577.84</v>
          </cell>
        </row>
        <row r="120">
          <cell r="B120">
            <v>4430001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4439406</v>
          </cell>
          <cell r="D121">
            <v>560000</v>
          </cell>
          <cell r="E121">
            <v>2532869.9699999997</v>
          </cell>
          <cell r="F121">
            <v>3092869.9699999997</v>
          </cell>
          <cell r="G121">
            <v>3152869.97</v>
          </cell>
        </row>
        <row r="122">
          <cell r="D122">
            <v>560000</v>
          </cell>
          <cell r="E122">
            <v>2532869.9699999997</v>
          </cell>
          <cell r="F122">
            <v>3092869.9699999997</v>
          </cell>
          <cell r="G122">
            <v>3152869.97</v>
          </cell>
        </row>
        <row r="123">
          <cell r="B123">
            <v>4480001</v>
          </cell>
          <cell r="D123">
            <v>0</v>
          </cell>
          <cell r="E123">
            <v>250304.47999999998</v>
          </cell>
          <cell r="F123">
            <v>250304.47999999998</v>
          </cell>
          <cell r="G123">
            <v>7085.54</v>
          </cell>
        </row>
        <row r="124">
          <cell r="D124">
            <v>0</v>
          </cell>
          <cell r="E124">
            <v>250304.47999999998</v>
          </cell>
          <cell r="F124">
            <v>250304.47999999998</v>
          </cell>
          <cell r="G124">
            <v>7085.54</v>
          </cell>
        </row>
        <row r="125">
          <cell r="B125">
            <v>4490002</v>
          </cell>
          <cell r="D125">
            <v>0</v>
          </cell>
          <cell r="E125">
            <v>43158</v>
          </cell>
          <cell r="F125">
            <v>43158</v>
          </cell>
          <cell r="G125">
            <v>43158</v>
          </cell>
        </row>
        <row r="126">
          <cell r="D126">
            <v>0</v>
          </cell>
          <cell r="E126">
            <v>43158</v>
          </cell>
          <cell r="F126">
            <v>43158</v>
          </cell>
          <cell r="G126">
            <v>43158</v>
          </cell>
        </row>
        <row r="127">
          <cell r="D127">
            <v>560000</v>
          </cell>
          <cell r="E127">
            <v>2826332.4499999997</v>
          </cell>
          <cell r="F127">
            <v>3386332.4499999997</v>
          </cell>
          <cell r="G127">
            <v>3449691.35</v>
          </cell>
        </row>
        <row r="128">
          <cell r="B128">
            <v>4810001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4820001</v>
          </cell>
          <cell r="D130">
            <v>45000</v>
          </cell>
          <cell r="E130">
            <v>0</v>
          </cell>
          <cell r="F130">
            <v>45000</v>
          </cell>
          <cell r="G130">
            <v>89016.66</v>
          </cell>
        </row>
        <row r="131">
          <cell r="D131">
            <v>45000</v>
          </cell>
          <cell r="E131">
            <v>0</v>
          </cell>
          <cell r="F131">
            <v>45000</v>
          </cell>
          <cell r="G131">
            <v>89016.66</v>
          </cell>
        </row>
        <row r="132">
          <cell r="D132">
            <v>45000</v>
          </cell>
          <cell r="E132">
            <v>0</v>
          </cell>
          <cell r="F132">
            <v>45000</v>
          </cell>
          <cell r="G132">
            <v>89016.66</v>
          </cell>
        </row>
        <row r="133">
          <cell r="D133">
            <v>605000</v>
          </cell>
          <cell r="E133">
            <v>2826332.4499999997</v>
          </cell>
          <cell r="F133">
            <v>3431332.4499999997</v>
          </cell>
          <cell r="G133">
            <v>3538708.0100000002</v>
          </cell>
        </row>
        <row r="134">
          <cell r="B134">
            <v>6000001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>
            <v>6100001</v>
          </cell>
          <cell r="D137">
            <v>907729.97</v>
          </cell>
          <cell r="E137">
            <v>1995435.16</v>
          </cell>
          <cell r="F137">
            <v>2903165.13</v>
          </cell>
          <cell r="G137">
            <v>3276393.1600000006</v>
          </cell>
        </row>
        <row r="138">
          <cell r="D138">
            <v>907729.97</v>
          </cell>
          <cell r="E138">
            <v>1995435.16</v>
          </cell>
          <cell r="F138">
            <v>2903165.13</v>
          </cell>
          <cell r="G138">
            <v>3276393.1600000006</v>
          </cell>
        </row>
        <row r="139">
          <cell r="D139">
            <v>907729.97</v>
          </cell>
          <cell r="E139">
            <v>1995435.16</v>
          </cell>
          <cell r="F139">
            <v>2903165.13</v>
          </cell>
          <cell r="G139">
            <v>3276393.1600000006</v>
          </cell>
        </row>
        <row r="140">
          <cell r="B140">
            <v>6200001</v>
          </cell>
          <cell r="D140">
            <v>1251354.27</v>
          </cell>
          <cell r="E140">
            <v>15733514.380000001</v>
          </cell>
          <cell r="F140">
            <v>16984868.650000002</v>
          </cell>
          <cell r="G140">
            <v>14492852.960000001</v>
          </cell>
        </row>
        <row r="141">
          <cell r="D141">
            <v>1251354.27</v>
          </cell>
          <cell r="E141">
            <v>15733514.380000001</v>
          </cell>
          <cell r="F141">
            <v>16984868.650000002</v>
          </cell>
          <cell r="G141">
            <v>14492852.960000001</v>
          </cell>
        </row>
        <row r="142">
          <cell r="D142">
            <v>1251354.27</v>
          </cell>
          <cell r="E142">
            <v>15733514.380000001</v>
          </cell>
          <cell r="F142">
            <v>16984868.650000002</v>
          </cell>
          <cell r="G142">
            <v>14492852.960000001</v>
          </cell>
        </row>
        <row r="143">
          <cell r="B143">
            <v>6400001</v>
          </cell>
          <cell r="D143">
            <v>151090.03</v>
          </cell>
          <cell r="E143">
            <v>1538002.49</v>
          </cell>
          <cell r="F143">
            <v>1689092.52</v>
          </cell>
          <cell r="G143">
            <v>1589184.3199999998</v>
          </cell>
        </row>
        <row r="144">
          <cell r="D144">
            <v>151090.03</v>
          </cell>
          <cell r="E144">
            <v>1538002.49</v>
          </cell>
          <cell r="F144">
            <v>1689092.52</v>
          </cell>
          <cell r="G144">
            <v>1589184.3199999998</v>
          </cell>
        </row>
        <row r="145">
          <cell r="D145">
            <v>151090.03</v>
          </cell>
          <cell r="E145">
            <v>1538002.49</v>
          </cell>
          <cell r="F145">
            <v>1689092.52</v>
          </cell>
          <cell r="G145">
            <v>1589184.3199999998</v>
          </cell>
        </row>
        <row r="146">
          <cell r="B146">
            <v>6500001</v>
          </cell>
          <cell r="D146">
            <v>308533.69</v>
          </cell>
          <cell r="E146">
            <v>1614984.51</v>
          </cell>
          <cell r="F146">
            <v>1923518.2</v>
          </cell>
          <cell r="G146">
            <v>1941712.4</v>
          </cell>
        </row>
        <row r="147">
          <cell r="D147">
            <v>308533.69</v>
          </cell>
          <cell r="E147">
            <v>1614984.51</v>
          </cell>
          <cell r="F147">
            <v>1923518.2</v>
          </cell>
          <cell r="G147">
            <v>1941712.4</v>
          </cell>
        </row>
        <row r="148">
          <cell r="D148">
            <v>308533.69</v>
          </cell>
          <cell r="E148">
            <v>1614984.51</v>
          </cell>
          <cell r="F148">
            <v>1923518.2</v>
          </cell>
          <cell r="G148">
            <v>1941712.4</v>
          </cell>
        </row>
        <row r="149">
          <cell r="B149">
            <v>6700001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6800001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>
            <v>6800005</v>
          </cell>
          <cell r="D153">
            <v>426139.84</v>
          </cell>
          <cell r="E153">
            <v>791883.31</v>
          </cell>
          <cell r="F153">
            <v>1218023.1500000001</v>
          </cell>
          <cell r="G153">
            <v>1187448</v>
          </cell>
        </row>
        <row r="154">
          <cell r="D154">
            <v>426139.84</v>
          </cell>
          <cell r="E154">
            <v>791883.31</v>
          </cell>
          <cell r="F154">
            <v>1218023.1500000001</v>
          </cell>
          <cell r="G154">
            <v>1187448</v>
          </cell>
        </row>
        <row r="155">
          <cell r="D155">
            <v>426139.84</v>
          </cell>
          <cell r="E155">
            <v>791883.31</v>
          </cell>
          <cell r="F155">
            <v>1218023.1500000001</v>
          </cell>
          <cell r="G155">
            <v>1187448</v>
          </cell>
        </row>
        <row r="156">
          <cell r="D156">
            <v>3044847.8</v>
          </cell>
          <cell r="E156">
            <v>21673819.850000001</v>
          </cell>
          <cell r="F156">
            <v>24718667.650000002</v>
          </cell>
          <cell r="G156">
            <v>22487590.84</v>
          </cell>
        </row>
        <row r="157">
          <cell r="B157">
            <v>7810001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7820001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8208875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8300001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8310001</v>
          </cell>
          <cell r="D168">
            <v>0</v>
          </cell>
          <cell r="E168">
            <v>0</v>
          </cell>
          <cell r="F168">
            <v>0</v>
          </cell>
          <cell r="G168">
            <v>4282.68</v>
          </cell>
        </row>
        <row r="169">
          <cell r="B169">
            <v>8310002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4282.68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4282.68</v>
          </cell>
        </row>
        <row r="172">
          <cell r="B172">
            <v>8400001</v>
          </cell>
          <cell r="D172">
            <v>0</v>
          </cell>
          <cell r="E172">
            <v>0</v>
          </cell>
          <cell r="F172">
            <v>0</v>
          </cell>
          <cell r="G172">
            <v>4356.78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4356.78</v>
          </cell>
        </row>
        <row r="174">
          <cell r="B174">
            <v>8410001</v>
          </cell>
          <cell r="D174">
            <v>0</v>
          </cell>
          <cell r="E174">
            <v>0</v>
          </cell>
          <cell r="F174">
            <v>0</v>
          </cell>
          <cell r="G174">
            <v>150260.37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150260.37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154617.15</v>
          </cell>
        </row>
        <row r="177">
          <cell r="B177">
            <v>8500001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>
            <v>8700001</v>
          </cell>
          <cell r="D180">
            <v>0</v>
          </cell>
          <cell r="E180">
            <v>0</v>
          </cell>
          <cell r="F180">
            <v>0</v>
          </cell>
          <cell r="G180">
            <v>13140.08</v>
          </cell>
        </row>
        <row r="181">
          <cell r="B181">
            <v>8700052</v>
          </cell>
          <cell r="D181">
            <v>0</v>
          </cell>
          <cell r="E181">
            <v>17408.47</v>
          </cell>
          <cell r="F181">
            <v>17408.47</v>
          </cell>
          <cell r="G181">
            <v>0</v>
          </cell>
        </row>
        <row r="182">
          <cell r="D182">
            <v>0</v>
          </cell>
          <cell r="E182">
            <v>17408.47</v>
          </cell>
          <cell r="F182">
            <v>17408.47</v>
          </cell>
          <cell r="G182">
            <v>13140.08</v>
          </cell>
        </row>
        <row r="183">
          <cell r="B183">
            <v>8710001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D185">
            <v>0</v>
          </cell>
          <cell r="E185">
            <v>17408.47</v>
          </cell>
          <cell r="F185">
            <v>17408.47</v>
          </cell>
          <cell r="G185">
            <v>13140.08</v>
          </cell>
        </row>
        <row r="186">
          <cell r="D186">
            <v>0</v>
          </cell>
          <cell r="E186">
            <v>17408.47</v>
          </cell>
          <cell r="F186">
            <v>17408.47</v>
          </cell>
          <cell r="G186">
            <v>172039.90999999997</v>
          </cell>
        </row>
        <row r="187">
          <cell r="B187">
            <v>9100001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9100003</v>
          </cell>
          <cell r="D188">
            <v>14311278.199999999</v>
          </cell>
          <cell r="E188">
            <v>-5964121.4800000004</v>
          </cell>
          <cell r="F188">
            <v>8347156.7199999988</v>
          </cell>
          <cell r="G188">
            <v>8347156.7199999997</v>
          </cell>
        </row>
        <row r="189">
          <cell r="D189">
            <v>14311278.199999999</v>
          </cell>
          <cell r="E189">
            <v>-5964121.4800000004</v>
          </cell>
          <cell r="F189">
            <v>8347156.7199999988</v>
          </cell>
          <cell r="G189">
            <v>8347156.7199999997</v>
          </cell>
        </row>
        <row r="190">
          <cell r="B190">
            <v>9110001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9120001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9120002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9130001</v>
          </cell>
          <cell r="D195">
            <v>0</v>
          </cell>
          <cell r="E195">
            <v>12057383</v>
          </cell>
          <cell r="F195">
            <v>12057383</v>
          </cell>
          <cell r="G195">
            <v>38549544.960000038</v>
          </cell>
        </row>
        <row r="196">
          <cell r="D196">
            <v>0</v>
          </cell>
          <cell r="E196">
            <v>12057383</v>
          </cell>
          <cell r="F196">
            <v>12057383</v>
          </cell>
          <cell r="G196">
            <v>38549544.960000038</v>
          </cell>
        </row>
        <row r="197">
          <cell r="D197">
            <v>14311278.199999999</v>
          </cell>
          <cell r="E197">
            <v>6093261.5199999996</v>
          </cell>
          <cell r="F197">
            <v>20404539.719999999</v>
          </cell>
          <cell r="G197">
            <v>46896701.680000037</v>
          </cell>
        </row>
        <row r="198">
          <cell r="B198">
            <v>9400001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9500001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D204">
            <v>14311278.199999999</v>
          </cell>
          <cell r="E204">
            <v>6093261.5199999996</v>
          </cell>
          <cell r="F204">
            <v>20404539.719999999</v>
          </cell>
          <cell r="G204">
            <v>46896701.680000037</v>
          </cell>
        </row>
        <row r="206">
          <cell r="D206">
            <v>739269467.93000007</v>
          </cell>
          <cell r="E206">
            <v>154254308.53999999</v>
          </cell>
          <cell r="F206">
            <v>893523776.47000003</v>
          </cell>
          <cell r="G206">
            <v>915113809.5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-22352394.830000043</v>
          </cell>
        </row>
        <row r="214">
          <cell r="G214">
            <v>2.4214386940002441E-7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0" customWidth="1"/>
    <col min="2" max="2" width="60.5703125" style="17" customWidth="1"/>
    <col min="3" max="4" width="12.140625" style="7" customWidth="1"/>
    <col min="5" max="7" width="12.140625" style="15" customWidth="1"/>
    <col min="8" max="16384" width="11.42578125" style="10"/>
  </cols>
  <sheetData>
    <row r="1" spans="1:7" x14ac:dyDescent="0.2">
      <c r="A1" s="18" t="s">
        <v>0</v>
      </c>
    </row>
    <row r="2" spans="1:7" x14ac:dyDescent="0.2">
      <c r="A2" s="18" t="s">
        <v>272</v>
      </c>
    </row>
    <row r="3" spans="1:7" x14ac:dyDescent="0.2">
      <c r="A3" s="6" t="s">
        <v>327</v>
      </c>
      <c r="B3" s="30"/>
      <c r="E3" s="7"/>
      <c r="F3" s="7"/>
    </row>
    <row r="4" spans="1:7" x14ac:dyDescent="0.2">
      <c r="A4" s="19" t="s">
        <v>115</v>
      </c>
      <c r="E4" s="7"/>
      <c r="F4" s="7"/>
    </row>
    <row r="5" spans="1:7" x14ac:dyDescent="0.2">
      <c r="A5" s="20" t="s">
        <v>4</v>
      </c>
    </row>
    <row r="6" spans="1:7" ht="5.25" customHeight="1" x14ac:dyDescent="0.2"/>
    <row r="7" spans="1:7" ht="50.1" customHeight="1" x14ac:dyDescent="0.2">
      <c r="A7" s="11" t="s">
        <v>116</v>
      </c>
      <c r="B7" s="12" t="s">
        <v>117</v>
      </c>
      <c r="C7" s="31" t="s">
        <v>9</v>
      </c>
      <c r="D7" s="13" t="s">
        <v>10</v>
      </c>
      <c r="E7" s="13" t="s">
        <v>2</v>
      </c>
      <c r="F7" s="34" t="s">
        <v>1</v>
      </c>
      <c r="G7" s="14" t="s">
        <v>11</v>
      </c>
    </row>
    <row r="8" spans="1:7" x14ac:dyDescent="0.2">
      <c r="A8" s="25">
        <v>3020001</v>
      </c>
      <c r="B8" s="26" t="s">
        <v>118</v>
      </c>
      <c r="C8" s="40">
        <f>_xlfn.XLOOKUP($A8,'[1]INGRESSOS € - resum'!$B:$B,'[1]INGRESSOS € - resum'!D:D,0)</f>
        <v>2035.11</v>
      </c>
      <c r="D8" s="40">
        <f>_xlfn.XLOOKUP($A8,'[1]INGRESSOS € - resum'!$B:$B,'[1]INGRESSOS € - resum'!E:E,0)</f>
        <v>0</v>
      </c>
      <c r="E8" s="40">
        <f>_xlfn.XLOOKUP($A8,'[1]INGRESSOS € - resum'!$B:$B,'[1]INGRESSOS € - resum'!F:F,0)</f>
        <v>2035.11</v>
      </c>
      <c r="F8" s="40">
        <f>_xlfn.XLOOKUP($A8,'[1]INGRESSOS € - resum'!$B:$B,'[1]INGRESSOS € - resum'!G:G,0)</f>
        <v>4875.62</v>
      </c>
      <c r="G8" s="50">
        <f t="shared" ref="G8:G77" si="0">IFERROR(F8/E8,0)</f>
        <v>2.3957525637434833</v>
      </c>
    </row>
    <row r="9" spans="1:7" x14ac:dyDescent="0.2">
      <c r="A9" s="25"/>
      <c r="B9" s="51" t="s">
        <v>119</v>
      </c>
      <c r="C9" s="52">
        <f t="shared" ref="C9:E10" si="1">+C8</f>
        <v>2035.11</v>
      </c>
      <c r="D9" s="52">
        <f t="shared" ref="D9" si="2">+D8</f>
        <v>0</v>
      </c>
      <c r="E9" s="53">
        <f t="shared" si="1"/>
        <v>2035.11</v>
      </c>
      <c r="F9" s="52">
        <f t="shared" ref="F9" si="3">+F8</f>
        <v>4875.62</v>
      </c>
      <c r="G9" s="50">
        <f t="shared" si="0"/>
        <v>2.3957525637434833</v>
      </c>
    </row>
    <row r="10" spans="1:7" x14ac:dyDescent="0.2">
      <c r="A10" s="54"/>
      <c r="B10" s="28" t="s">
        <v>120</v>
      </c>
      <c r="C10" s="23">
        <f t="shared" si="1"/>
        <v>2035.11</v>
      </c>
      <c r="D10" s="23">
        <f t="shared" ref="D10" si="4">+D9</f>
        <v>0</v>
      </c>
      <c r="E10" s="24">
        <f t="shared" si="1"/>
        <v>2035.11</v>
      </c>
      <c r="F10" s="23">
        <f t="shared" ref="F10" si="5">+F9</f>
        <v>4875.62</v>
      </c>
      <c r="G10" s="32">
        <f t="shared" si="0"/>
        <v>2.3957525637434833</v>
      </c>
    </row>
    <row r="11" spans="1:7" x14ac:dyDescent="0.2">
      <c r="A11" s="25">
        <v>3170001</v>
      </c>
      <c r="B11" s="26" t="s">
        <v>121</v>
      </c>
      <c r="C11" s="40">
        <f>_xlfn.XLOOKUP($A11,'[1]INGRESSOS € - resum'!$B:$B,'[1]INGRESSOS € - resum'!D:D,0)</f>
        <v>648377602.96000004</v>
      </c>
      <c r="D11" s="40">
        <f>_xlfn.XLOOKUP($A11,'[1]INGRESSOS € - resum'!$B:$B,'[1]INGRESSOS € - resum'!E:E,0)</f>
        <v>110667868.16</v>
      </c>
      <c r="E11" s="40">
        <f>_xlfn.XLOOKUP($A11,'[1]INGRESSOS € - resum'!$B:$B,'[1]INGRESSOS € - resum'!F:F,0)</f>
        <v>759045471.12</v>
      </c>
      <c r="F11" s="40">
        <f>_xlfn.XLOOKUP($A11,'[1]INGRESSOS € - resum'!$B:$B,'[1]INGRESSOS € - resum'!G:G,0)</f>
        <v>763017411.75</v>
      </c>
      <c r="G11" s="45">
        <f t="shared" si="0"/>
        <v>1.0052328098659744</v>
      </c>
    </row>
    <row r="12" spans="1:7" x14ac:dyDescent="0.2">
      <c r="A12" s="25">
        <v>3170002</v>
      </c>
      <c r="B12" s="26" t="s">
        <v>122</v>
      </c>
      <c r="C12" s="40">
        <f>_xlfn.XLOOKUP($A12,'[1]INGRESSOS € - resum'!$B:$B,'[1]INGRESSOS € - resum'!D:D,0)</f>
        <v>2200000</v>
      </c>
      <c r="D12" s="40">
        <f>_xlfn.XLOOKUP($A12,'[1]INGRESSOS € - resum'!$B:$B,'[1]INGRESSOS € - resum'!E:E,0)</f>
        <v>0</v>
      </c>
      <c r="E12" s="40">
        <f>_xlfn.XLOOKUP($A12,'[1]INGRESSOS € - resum'!$B:$B,'[1]INGRESSOS € - resum'!F:F,0)</f>
        <v>2200000</v>
      </c>
      <c r="F12" s="40">
        <f>_xlfn.XLOOKUP($A12,'[1]INGRESSOS € - resum'!$B:$B,'[1]INGRESSOS € - resum'!G:G,0)</f>
        <v>2324653.2799999998</v>
      </c>
      <c r="G12" s="45">
        <f t="shared" si="0"/>
        <v>1.0566605818181818</v>
      </c>
    </row>
    <row r="13" spans="1:7" ht="22.5" x14ac:dyDescent="0.2">
      <c r="A13" s="25">
        <v>3170005</v>
      </c>
      <c r="B13" s="26" t="s">
        <v>286</v>
      </c>
      <c r="C13" s="40">
        <f>_xlfn.XLOOKUP($A13,'[1]INGRESSOS € - resum'!$B:$B,'[1]INGRESSOS € - resum'!D:D,0)</f>
        <v>0</v>
      </c>
      <c r="D13" s="40">
        <f>_xlfn.XLOOKUP($A13,'[1]INGRESSOS € - resum'!$B:$B,'[1]INGRESSOS € - resum'!E:E,0)</f>
        <v>0</v>
      </c>
      <c r="E13" s="40">
        <f>_xlfn.XLOOKUP($A13,'[1]INGRESSOS € - resum'!$B:$B,'[1]INGRESSOS € - resum'!F:F,0)</f>
        <v>0</v>
      </c>
      <c r="F13" s="40">
        <f>_xlfn.XLOOKUP($A13,'[1]INGRESSOS € - resum'!$B:$B,'[1]INGRESSOS € - resum'!G:G,0)</f>
        <v>0</v>
      </c>
      <c r="G13" s="45">
        <f t="shared" ref="G13:G14" si="6">IFERROR(F13/E13,0)</f>
        <v>0</v>
      </c>
    </row>
    <row r="14" spans="1:7" ht="22.5" x14ac:dyDescent="0.2">
      <c r="A14" s="25">
        <v>3170007</v>
      </c>
      <c r="B14" s="26" t="s">
        <v>287</v>
      </c>
      <c r="C14" s="40">
        <f>_xlfn.XLOOKUP($A14,'[1]INGRESSOS € - resum'!$B:$B,'[1]INGRESSOS € - resum'!D:D,0)</f>
        <v>0</v>
      </c>
      <c r="D14" s="40">
        <f>_xlfn.XLOOKUP($A14,'[1]INGRESSOS € - resum'!$B:$B,'[1]INGRESSOS € - resum'!E:E,0)</f>
        <v>0</v>
      </c>
      <c r="E14" s="40">
        <f>_xlfn.XLOOKUP($A14,'[1]INGRESSOS € - resum'!$B:$B,'[1]INGRESSOS € - resum'!F:F,0)</f>
        <v>0</v>
      </c>
      <c r="F14" s="40">
        <f>_xlfn.XLOOKUP($A14,'[1]INGRESSOS € - resum'!$B:$B,'[1]INGRESSOS € - resum'!G:G,0)</f>
        <v>0</v>
      </c>
      <c r="G14" s="45">
        <f t="shared" si="6"/>
        <v>0</v>
      </c>
    </row>
    <row r="15" spans="1:7" x14ac:dyDescent="0.2">
      <c r="A15" s="25">
        <v>3170009</v>
      </c>
      <c r="B15" s="26" t="s">
        <v>123</v>
      </c>
      <c r="C15" s="40">
        <f>_xlfn.XLOOKUP($A15,'[1]INGRESSOS € - resum'!$B:$B,'[1]INGRESSOS € - resum'!D:D,0)</f>
        <v>38515051.670000002</v>
      </c>
      <c r="D15" s="40">
        <f>_xlfn.XLOOKUP($A15,'[1]INGRESSOS € - resum'!$B:$B,'[1]INGRESSOS € - resum'!E:E,0)</f>
        <v>4810877.3499999996</v>
      </c>
      <c r="E15" s="40">
        <f>_xlfn.XLOOKUP($A15,'[1]INGRESSOS € - resum'!$B:$B,'[1]INGRESSOS € - resum'!F:F,0)</f>
        <v>43325929.020000003</v>
      </c>
      <c r="F15" s="40">
        <f>_xlfn.XLOOKUP($A15,'[1]INGRESSOS € - resum'!$B:$B,'[1]INGRESSOS € - resum'!G:G,0)</f>
        <v>43140291.080000006</v>
      </c>
      <c r="G15" s="45">
        <f t="shared" si="0"/>
        <v>0.99571531541968084</v>
      </c>
    </row>
    <row r="16" spans="1:7" x14ac:dyDescent="0.2">
      <c r="A16" s="25"/>
      <c r="B16" s="51" t="s">
        <v>124</v>
      </c>
      <c r="C16" s="52">
        <f>+SUM(C11:C15)</f>
        <v>689092654.63</v>
      </c>
      <c r="D16" s="52">
        <f>+SUM(D11:D15)</f>
        <v>115478745.50999999</v>
      </c>
      <c r="E16" s="53">
        <f>+SUM(E11:E15)</f>
        <v>804571400.13999999</v>
      </c>
      <c r="F16" s="52">
        <f>+SUM(F11:F15)</f>
        <v>808482356.11000001</v>
      </c>
      <c r="G16" s="50">
        <f t="shared" si="0"/>
        <v>1.0048609184583488</v>
      </c>
    </row>
    <row r="17" spans="1:7" x14ac:dyDescent="0.2">
      <c r="A17" s="25">
        <v>3180004</v>
      </c>
      <c r="B17" s="26" t="s">
        <v>205</v>
      </c>
      <c r="C17" s="40">
        <f>_xlfn.XLOOKUP($A17,'[1]INGRESSOS € - resum'!$B:$B,'[1]INGRESSOS € - resum'!D:D,0)</f>
        <v>0</v>
      </c>
      <c r="D17" s="40">
        <f>_xlfn.XLOOKUP($A17,'[1]INGRESSOS € - resum'!$B:$B,'[1]INGRESSOS € - resum'!E:E,0)</f>
        <v>0</v>
      </c>
      <c r="E17" s="40">
        <f>_xlfn.XLOOKUP($A17,'[1]INGRESSOS € - resum'!$B:$B,'[1]INGRESSOS € - resum'!F:F,0)</f>
        <v>0</v>
      </c>
      <c r="F17" s="40">
        <f>_xlfn.XLOOKUP($A17,'[1]INGRESSOS € - resum'!$B:$B,'[1]INGRESSOS € - resum'!G:G,0)</f>
        <v>0</v>
      </c>
      <c r="G17" s="45">
        <f t="shared" si="0"/>
        <v>0</v>
      </c>
    </row>
    <row r="18" spans="1:7" x14ac:dyDescent="0.2">
      <c r="A18" s="25"/>
      <c r="B18" s="51" t="s">
        <v>125</v>
      </c>
      <c r="C18" s="52">
        <f>+C17</f>
        <v>0</v>
      </c>
      <c r="D18" s="52">
        <f>+D17</f>
        <v>0</v>
      </c>
      <c r="E18" s="53">
        <f t="shared" ref="E18" si="7">+E17</f>
        <v>0</v>
      </c>
      <c r="F18" s="52">
        <f>+F17</f>
        <v>0</v>
      </c>
      <c r="G18" s="50">
        <f t="shared" si="0"/>
        <v>0</v>
      </c>
    </row>
    <row r="19" spans="1:7" x14ac:dyDescent="0.2">
      <c r="A19" s="25">
        <v>3190009</v>
      </c>
      <c r="B19" s="26" t="s">
        <v>126</v>
      </c>
      <c r="C19" s="40">
        <f>_xlfn.XLOOKUP($A19,'[1]INGRESSOS € - resum'!$B:$B,'[1]INGRESSOS € - resum'!D:D,0)</f>
        <v>16047222.18</v>
      </c>
      <c r="D19" s="40">
        <f>_xlfn.XLOOKUP($A19,'[1]INGRESSOS € - resum'!$B:$B,'[1]INGRESSOS € - resum'!E:E,0)</f>
        <v>0</v>
      </c>
      <c r="E19" s="40">
        <f>_xlfn.XLOOKUP($A19,'[1]INGRESSOS € - resum'!$B:$B,'[1]INGRESSOS € - resum'!F:F,0)</f>
        <v>16047222.18</v>
      </c>
      <c r="F19" s="40">
        <f>_xlfn.XLOOKUP($A19,'[1]INGRESSOS € - resum'!$B:$B,'[1]INGRESSOS € - resum'!G:G,0)</f>
        <v>17937188.420000002</v>
      </c>
      <c r="G19" s="45">
        <f t="shared" si="0"/>
        <v>1.1177752896295976</v>
      </c>
    </row>
    <row r="20" spans="1:7" x14ac:dyDescent="0.2">
      <c r="A20" s="25">
        <v>3190010</v>
      </c>
      <c r="B20" s="26" t="s">
        <v>127</v>
      </c>
      <c r="C20" s="40">
        <f>_xlfn.XLOOKUP($A20,'[1]INGRESSOS € - resum'!$B:$B,'[1]INGRESSOS € - resum'!D:D,0)</f>
        <v>3089946.13</v>
      </c>
      <c r="D20" s="40">
        <f>_xlfn.XLOOKUP($A20,'[1]INGRESSOS € - resum'!$B:$B,'[1]INGRESSOS € - resum'!E:E,0)</f>
        <v>3540000</v>
      </c>
      <c r="E20" s="40">
        <f>_xlfn.XLOOKUP($A20,'[1]INGRESSOS € - resum'!$B:$B,'[1]INGRESSOS € - resum'!F:F,0)</f>
        <v>6629946.1299999999</v>
      </c>
      <c r="F20" s="40">
        <f>_xlfn.XLOOKUP($A20,'[1]INGRESSOS € - resum'!$B:$B,'[1]INGRESSOS € - resum'!G:G,0)</f>
        <v>4602567.1100000003</v>
      </c>
      <c r="G20" s="45">
        <f t="shared" si="0"/>
        <v>0.69420882458965028</v>
      </c>
    </row>
    <row r="21" spans="1:7" x14ac:dyDescent="0.2">
      <c r="A21" s="25"/>
      <c r="B21" s="51" t="s">
        <v>128</v>
      </c>
      <c r="C21" s="52">
        <f>+SUM(C19:C20)</f>
        <v>19137168.309999999</v>
      </c>
      <c r="D21" s="52">
        <f>+SUM(D19:D20)</f>
        <v>3540000</v>
      </c>
      <c r="E21" s="53">
        <f t="shared" ref="E21" si="8">+SUM(E19:E20)</f>
        <v>22677168.309999999</v>
      </c>
      <c r="F21" s="52">
        <f>+SUM(F19:F20)</f>
        <v>22539755.530000001</v>
      </c>
      <c r="G21" s="50">
        <f t="shared" si="0"/>
        <v>0.99394047889394543</v>
      </c>
    </row>
    <row r="22" spans="1:7" x14ac:dyDescent="0.2">
      <c r="A22" s="25"/>
      <c r="B22" s="28" t="s">
        <v>129</v>
      </c>
      <c r="C22" s="55">
        <f>+C21+C18+C16</f>
        <v>708229822.93999994</v>
      </c>
      <c r="D22" s="55">
        <f>+D21+D18+D16</f>
        <v>119018745.50999999</v>
      </c>
      <c r="E22" s="29">
        <f>+E21+E18+E16</f>
        <v>827248568.44999993</v>
      </c>
      <c r="F22" s="55">
        <f>+F21+F18+F16</f>
        <v>831022111.63999999</v>
      </c>
      <c r="G22" s="33">
        <f t="shared" si="0"/>
        <v>1.0045615590451495</v>
      </c>
    </row>
    <row r="23" spans="1:7" x14ac:dyDescent="0.2">
      <c r="A23" s="25">
        <v>3820001</v>
      </c>
      <c r="B23" s="122" t="s">
        <v>321</v>
      </c>
      <c r="C23" s="40">
        <f>_xlfn.XLOOKUP($A23,'[1]INGRESSOS € - resum'!$B:$B,'[1]INGRESSOS € - resum'!D:D,0)</f>
        <v>0</v>
      </c>
      <c r="D23" s="40">
        <f>_xlfn.XLOOKUP($A23,'[1]INGRESSOS € - resum'!$B:$B,'[1]INGRESSOS € - resum'!E:E,0)</f>
        <v>0</v>
      </c>
      <c r="E23" s="40">
        <f>_xlfn.XLOOKUP($A23,'[1]INGRESSOS € - resum'!$B:$B,'[1]INGRESSOS € - resum'!F:F,0)</f>
        <v>0</v>
      </c>
      <c r="F23" s="40">
        <f>_xlfn.XLOOKUP($A23,'[1]INGRESSOS € - resum'!$B:$B,'[1]INGRESSOS € - resum'!G:G,0)</f>
        <v>14013.4</v>
      </c>
      <c r="G23" s="45">
        <f t="shared" ref="G23" si="9">IFERROR(F23/E23,0)</f>
        <v>0</v>
      </c>
    </row>
    <row r="24" spans="1:7" x14ac:dyDescent="0.2">
      <c r="A24" s="25"/>
      <c r="B24" s="51" t="s">
        <v>128</v>
      </c>
      <c r="C24" s="52">
        <f t="shared" ref="C24:F25" si="10">+C23</f>
        <v>0</v>
      </c>
      <c r="D24" s="52">
        <f t="shared" si="10"/>
        <v>0</v>
      </c>
      <c r="E24" s="53">
        <f t="shared" si="10"/>
        <v>0</v>
      </c>
      <c r="F24" s="52">
        <f t="shared" si="10"/>
        <v>14013.4</v>
      </c>
      <c r="G24" s="50">
        <f t="shared" ref="G24:G25" si="11">IFERROR(F24/E24,0)</f>
        <v>0</v>
      </c>
    </row>
    <row r="25" spans="1:7" x14ac:dyDescent="0.2">
      <c r="A25" s="25"/>
      <c r="B25" s="28" t="s">
        <v>322</v>
      </c>
      <c r="C25" s="55">
        <f t="shared" ref="C25" si="12">+C24</f>
        <v>0</v>
      </c>
      <c r="D25" s="55">
        <f t="shared" si="10"/>
        <v>0</v>
      </c>
      <c r="E25" s="29">
        <f t="shared" si="10"/>
        <v>0</v>
      </c>
      <c r="F25" s="55">
        <f t="shared" si="10"/>
        <v>14013.4</v>
      </c>
      <c r="G25" s="33">
        <f t="shared" si="11"/>
        <v>0</v>
      </c>
    </row>
    <row r="26" spans="1:7" x14ac:dyDescent="0.2">
      <c r="A26" s="25">
        <v>3990009</v>
      </c>
      <c r="B26" s="26" t="s">
        <v>206</v>
      </c>
      <c r="C26" s="40">
        <f>_xlfn.XLOOKUP($A26,'[1]INGRESSOS € - resum'!$B:$B,'[1]INGRESSOS € - resum'!D:D,0)</f>
        <v>1978848.73</v>
      </c>
      <c r="D26" s="40">
        <f>_xlfn.XLOOKUP($A26,'[1]INGRESSOS € - resum'!$B:$B,'[1]INGRESSOS € - resum'!E:E,0)</f>
        <v>3108989.71</v>
      </c>
      <c r="E26" s="40">
        <f>_xlfn.XLOOKUP($A26,'[1]INGRESSOS € - resum'!$B:$B,'[1]INGRESSOS € - resum'!F:F,0)</f>
        <v>5087838.4399999995</v>
      </c>
      <c r="F26" s="40">
        <f>_xlfn.XLOOKUP($A26,'[1]INGRESSOS € - resum'!$B:$B,'[1]INGRESSOS € - resum'!G:G,0)</f>
        <v>3174234</v>
      </c>
      <c r="G26" s="45">
        <f t="shared" si="0"/>
        <v>0.62388655564306805</v>
      </c>
    </row>
    <row r="27" spans="1:7" x14ac:dyDescent="0.2">
      <c r="A27" s="25"/>
      <c r="B27" s="51" t="s">
        <v>130</v>
      </c>
      <c r="C27" s="52">
        <f t="shared" ref="C27:E28" si="13">+C26</f>
        <v>1978848.73</v>
      </c>
      <c r="D27" s="52">
        <f t="shared" ref="D27" si="14">+D26</f>
        <v>3108989.71</v>
      </c>
      <c r="E27" s="53">
        <f t="shared" si="13"/>
        <v>5087838.4399999995</v>
      </c>
      <c r="F27" s="52">
        <f t="shared" ref="F27" si="15">+F26</f>
        <v>3174234</v>
      </c>
      <c r="G27" s="50">
        <f t="shared" si="0"/>
        <v>0.62388655564306805</v>
      </c>
    </row>
    <row r="28" spans="1:7" x14ac:dyDescent="0.2">
      <c r="A28" s="25"/>
      <c r="B28" s="28" t="s">
        <v>131</v>
      </c>
      <c r="C28" s="55">
        <f t="shared" si="13"/>
        <v>1978848.73</v>
      </c>
      <c r="D28" s="55">
        <f t="shared" ref="D28" si="16">+D27</f>
        <v>3108989.71</v>
      </c>
      <c r="E28" s="29">
        <f t="shared" si="13"/>
        <v>5087838.4399999995</v>
      </c>
      <c r="F28" s="55">
        <f t="shared" ref="F28" si="17">+F27</f>
        <v>3174234</v>
      </c>
      <c r="G28" s="33">
        <f t="shared" si="0"/>
        <v>0.62388655564306805</v>
      </c>
    </row>
    <row r="29" spans="1:7" x14ac:dyDescent="0.2">
      <c r="A29" s="25"/>
      <c r="B29" s="28" t="s">
        <v>293</v>
      </c>
      <c r="C29" s="56">
        <f>+C28+C22+C25+C10</f>
        <v>710210706.77999997</v>
      </c>
      <c r="D29" s="56">
        <f>+D28+D22+D25+D10</f>
        <v>122127735.21999998</v>
      </c>
      <c r="E29" s="56">
        <f>+E28+E22+E25+E10</f>
        <v>832338442</v>
      </c>
      <c r="F29" s="56">
        <f>+F28+F22+F25+F10</f>
        <v>834215234.65999997</v>
      </c>
      <c r="G29" s="58">
        <f t="shared" si="0"/>
        <v>1.0022548431807261</v>
      </c>
    </row>
    <row r="30" spans="1:7" x14ac:dyDescent="0.2">
      <c r="A30" s="25">
        <v>4020019</v>
      </c>
      <c r="B30" s="26" t="s">
        <v>132</v>
      </c>
      <c r="C30" s="40">
        <f>_xlfn.XLOOKUP($A30,'[1]INGRESSOS € - resum'!$B:$B,'[1]INGRESSOS € - resum'!D:D,0)</f>
        <v>286945.65999999997</v>
      </c>
      <c r="D30" s="40">
        <f>_xlfn.XLOOKUP($A30,'[1]INGRESSOS € - resum'!$B:$B,'[1]INGRESSOS € - resum'!E:E,0)</f>
        <v>515673.59999999998</v>
      </c>
      <c r="E30" s="40">
        <f>_xlfn.XLOOKUP($A30,'[1]INGRESSOS € - resum'!$B:$B,'[1]INGRESSOS € - resum'!F:F,0)</f>
        <v>802619.26</v>
      </c>
      <c r="F30" s="40">
        <f>_xlfn.XLOOKUP($A30,'[1]INGRESSOS € - resum'!$B:$B,'[1]INGRESSOS € - resum'!G:G,0)</f>
        <v>927896.55</v>
      </c>
      <c r="G30" s="45">
        <f t="shared" si="0"/>
        <v>1.1560855766157419</v>
      </c>
    </row>
    <row r="31" spans="1:7" x14ac:dyDescent="0.2">
      <c r="A31" s="25"/>
      <c r="B31" s="51" t="s">
        <v>133</v>
      </c>
      <c r="C31" s="52">
        <f t="shared" ref="C31:E31" si="18">+C30</f>
        <v>286945.65999999997</v>
      </c>
      <c r="D31" s="52">
        <f t="shared" ref="D31" si="19">+D30</f>
        <v>515673.59999999998</v>
      </c>
      <c r="E31" s="53">
        <f t="shared" si="18"/>
        <v>802619.26</v>
      </c>
      <c r="F31" s="52">
        <f t="shared" ref="F31" si="20">+F30</f>
        <v>927896.55</v>
      </c>
      <c r="G31" s="50">
        <f t="shared" si="0"/>
        <v>1.1560855766157419</v>
      </c>
    </row>
    <row r="32" spans="1:7" x14ac:dyDescent="0.2">
      <c r="A32" s="25">
        <v>4030001</v>
      </c>
      <c r="B32" s="26" t="s">
        <v>134</v>
      </c>
      <c r="C32" s="40">
        <f>_xlfn.XLOOKUP($A32,'[1]INGRESSOS € - resum'!$B:$B,'[1]INGRESSOS € - resum'!D:D,0)</f>
        <v>0</v>
      </c>
      <c r="D32" s="40">
        <f>_xlfn.XLOOKUP($A32,'[1]INGRESSOS € - resum'!$B:$B,'[1]INGRESSOS € - resum'!E:E,0)</f>
        <v>0</v>
      </c>
      <c r="E32" s="40">
        <f>_xlfn.XLOOKUP($A32,'[1]INGRESSOS € - resum'!$B:$B,'[1]INGRESSOS € - resum'!F:F,0)</f>
        <v>0</v>
      </c>
      <c r="F32" s="40">
        <f>_xlfn.XLOOKUP($A32,'[1]INGRESSOS € - resum'!$B:$B,'[1]INGRESSOS € - resum'!G:G,0)</f>
        <v>0</v>
      </c>
      <c r="G32" s="45">
        <f t="shared" si="0"/>
        <v>0</v>
      </c>
    </row>
    <row r="33" spans="1:7" x14ac:dyDescent="0.2">
      <c r="A33" s="25"/>
      <c r="B33" s="51" t="s">
        <v>135</v>
      </c>
      <c r="C33" s="52">
        <f t="shared" ref="C33:E33" si="21">+C32</f>
        <v>0</v>
      </c>
      <c r="D33" s="52">
        <f t="shared" ref="D33" si="22">+D32</f>
        <v>0</v>
      </c>
      <c r="E33" s="53">
        <f t="shared" si="21"/>
        <v>0</v>
      </c>
      <c r="F33" s="52">
        <f t="shared" ref="F33" si="23">+F32</f>
        <v>0</v>
      </c>
      <c r="G33" s="50">
        <f t="shared" si="0"/>
        <v>0</v>
      </c>
    </row>
    <row r="34" spans="1:7" x14ac:dyDescent="0.2">
      <c r="A34" s="25">
        <v>4040001</v>
      </c>
      <c r="B34" s="51" t="s">
        <v>136</v>
      </c>
      <c r="C34" s="40">
        <f>_xlfn.XLOOKUP($A34,'[1]INGRESSOS € - resum'!$B:$B,'[1]INGRESSOS € - resum'!D:D,0)</f>
        <v>28300</v>
      </c>
      <c r="D34" s="40">
        <f>_xlfn.XLOOKUP($A34,'[1]INGRESSOS € - resum'!$B:$B,'[1]INGRESSOS € - resum'!E:E,0)</f>
        <v>0</v>
      </c>
      <c r="E34" s="40">
        <f>_xlfn.XLOOKUP($A34,'[1]INGRESSOS € - resum'!$B:$B,'[1]INGRESSOS € - resum'!F:F,0)</f>
        <v>28300</v>
      </c>
      <c r="F34" s="40">
        <f>_xlfn.XLOOKUP($A34,'[1]INGRESSOS € - resum'!$B:$B,'[1]INGRESSOS € - resum'!G:G,0)</f>
        <v>32362.6</v>
      </c>
      <c r="G34" s="50">
        <f t="shared" si="0"/>
        <v>1.1435547703180211</v>
      </c>
    </row>
    <row r="35" spans="1:7" x14ac:dyDescent="0.2">
      <c r="A35" s="25"/>
      <c r="B35" s="51" t="s">
        <v>137</v>
      </c>
      <c r="C35" s="52">
        <f>+C34</f>
        <v>28300</v>
      </c>
      <c r="D35" s="52">
        <f>+D34</f>
        <v>0</v>
      </c>
      <c r="E35" s="52">
        <f t="shared" ref="E35" si="24">+E34</f>
        <v>28300</v>
      </c>
      <c r="F35" s="52">
        <f>+F34</f>
        <v>32362.6</v>
      </c>
      <c r="G35" s="50">
        <f t="shared" si="0"/>
        <v>1.1435547703180211</v>
      </c>
    </row>
    <row r="36" spans="1:7" x14ac:dyDescent="0.2">
      <c r="A36" s="25">
        <v>4050001</v>
      </c>
      <c r="B36" s="26" t="s">
        <v>138</v>
      </c>
      <c r="C36" s="40">
        <f>_xlfn.XLOOKUP($A36,'[1]INGRESSOS € - resum'!$B:$B,'[1]INGRESSOS € - resum'!D:D,0)</f>
        <v>0</v>
      </c>
      <c r="D36" s="40">
        <f>_xlfn.XLOOKUP($A36,'[1]INGRESSOS € - resum'!$B:$B,'[1]INGRESSOS € - resum'!E:E,0)</f>
        <v>0</v>
      </c>
      <c r="E36" s="40">
        <f>_xlfn.XLOOKUP($A36,'[1]INGRESSOS € - resum'!$B:$B,'[1]INGRESSOS € - resum'!F:F,0)</f>
        <v>0</v>
      </c>
      <c r="F36" s="40">
        <f>_xlfn.XLOOKUP($A36,'[1]INGRESSOS € - resum'!$B:$B,'[1]INGRESSOS € - resum'!G:G,0)</f>
        <v>0</v>
      </c>
      <c r="G36" s="45">
        <f t="shared" si="0"/>
        <v>0</v>
      </c>
    </row>
    <row r="37" spans="1:7" x14ac:dyDescent="0.2">
      <c r="A37" s="25"/>
      <c r="B37" s="51" t="s">
        <v>139</v>
      </c>
      <c r="C37" s="52">
        <f t="shared" ref="C37:E37" si="25">+C36</f>
        <v>0</v>
      </c>
      <c r="D37" s="52">
        <f t="shared" ref="D37" si="26">+D36</f>
        <v>0</v>
      </c>
      <c r="E37" s="53">
        <f t="shared" si="25"/>
        <v>0</v>
      </c>
      <c r="F37" s="52">
        <f t="shared" ref="F37" si="27">+F36</f>
        <v>0</v>
      </c>
      <c r="G37" s="50">
        <f t="shared" si="0"/>
        <v>0</v>
      </c>
    </row>
    <row r="38" spans="1:7" x14ac:dyDescent="0.2">
      <c r="A38" s="25"/>
      <c r="B38" s="28" t="s">
        <v>140</v>
      </c>
      <c r="C38" s="55">
        <f>+C37+C33+C31+C35</f>
        <v>315245.65999999997</v>
      </c>
      <c r="D38" s="55">
        <f>+D37+D33+D31+D35</f>
        <v>515673.59999999998</v>
      </c>
      <c r="E38" s="55">
        <f>+E37+E33+E31+E35</f>
        <v>830919.26</v>
      </c>
      <c r="F38" s="55">
        <f>+F37+F33+F31+F35</f>
        <v>960259.15</v>
      </c>
      <c r="G38" s="33">
        <f t="shared" si="0"/>
        <v>1.1556587940927017</v>
      </c>
    </row>
    <row r="39" spans="1:7" x14ac:dyDescent="0.2">
      <c r="A39" s="25">
        <v>4100001</v>
      </c>
      <c r="B39" s="26" t="s">
        <v>207</v>
      </c>
      <c r="C39" s="40">
        <f>_xlfn.XLOOKUP($A39,'[1]INGRESSOS € - resum'!$B:$B,'[1]INGRESSOS € - resum'!D:D,0)</f>
        <v>0</v>
      </c>
      <c r="D39" s="40">
        <f>_xlfn.XLOOKUP($A39,'[1]INGRESSOS € - resum'!$B:$B,'[1]INGRESSOS € - resum'!E:E,0)</f>
        <v>0</v>
      </c>
      <c r="E39" s="40">
        <f>_xlfn.XLOOKUP($A39,'[1]INGRESSOS € - resum'!$B:$B,'[1]INGRESSOS € - resum'!F:F,0)</f>
        <v>0</v>
      </c>
      <c r="F39" s="40">
        <f>_xlfn.XLOOKUP($A39,'[1]INGRESSOS € - resum'!$B:$B,'[1]INGRESSOS € - resum'!G:G,0)</f>
        <v>0</v>
      </c>
      <c r="G39" s="45">
        <f t="shared" ref="G39" si="28">IFERROR(F39/E39,0)</f>
        <v>0</v>
      </c>
    </row>
    <row r="40" spans="1:7" x14ac:dyDescent="0.2">
      <c r="A40" s="25"/>
      <c r="B40" s="51" t="s">
        <v>208</v>
      </c>
      <c r="C40" s="52">
        <f>+C39</f>
        <v>0</v>
      </c>
      <c r="D40" s="52">
        <f>+D39</f>
        <v>0</v>
      </c>
      <c r="E40" s="52">
        <f>+E39</f>
        <v>0</v>
      </c>
      <c r="F40" s="52">
        <f>+F39</f>
        <v>0</v>
      </c>
      <c r="G40" s="50">
        <f t="shared" si="0"/>
        <v>0</v>
      </c>
    </row>
    <row r="41" spans="1:7" x14ac:dyDescent="0.2">
      <c r="A41" s="25"/>
      <c r="B41" s="28" t="s">
        <v>209</v>
      </c>
      <c r="C41" s="55">
        <f>+C40</f>
        <v>0</v>
      </c>
      <c r="D41" s="55">
        <f>+D40</f>
        <v>0</v>
      </c>
      <c r="E41" s="29">
        <f t="shared" ref="E41" si="29">+E40</f>
        <v>0</v>
      </c>
      <c r="F41" s="55">
        <f>+F40</f>
        <v>0</v>
      </c>
      <c r="G41" s="33">
        <f t="shared" si="0"/>
        <v>0</v>
      </c>
    </row>
    <row r="42" spans="1:7" x14ac:dyDescent="0.2">
      <c r="A42" s="60">
        <v>4300001</v>
      </c>
      <c r="B42" s="61" t="s">
        <v>141</v>
      </c>
      <c r="C42" s="40">
        <f>_xlfn.XLOOKUP($A42,'[1]INGRESSOS € - resum'!$B:$B,'[1]INGRESSOS € - resum'!D:D,0)</f>
        <v>0</v>
      </c>
      <c r="D42" s="40">
        <f>_xlfn.XLOOKUP($A42,'[1]INGRESSOS € - resum'!$B:$B,'[1]INGRESSOS € - resum'!E:E,0)</f>
        <v>0</v>
      </c>
      <c r="E42" s="40">
        <f>_xlfn.XLOOKUP($A42,'[1]INGRESSOS € - resum'!$B:$B,'[1]INGRESSOS € - resum'!F:F,0)</f>
        <v>0</v>
      </c>
      <c r="F42" s="40">
        <f>_xlfn.XLOOKUP($A42,'[1]INGRESSOS € - resum'!$B:$B,'[1]INGRESSOS € - resum'!G:G,0)</f>
        <v>0</v>
      </c>
      <c r="G42" s="45">
        <f t="shared" si="0"/>
        <v>0</v>
      </c>
    </row>
    <row r="43" spans="1:7" x14ac:dyDescent="0.2">
      <c r="A43" s="25">
        <v>4305100</v>
      </c>
      <c r="B43" s="26" t="s">
        <v>210</v>
      </c>
      <c r="C43" s="40">
        <f>_xlfn.XLOOKUP($A43,'[1]INGRESSOS € - resum'!$B:$B,'[1]INGRESSOS € - resum'!D:D,0)</f>
        <v>207366.58</v>
      </c>
      <c r="D43" s="40">
        <f>_xlfn.XLOOKUP($A43,'[1]INGRESSOS € - resum'!$B:$B,'[1]INGRESSOS € - resum'!E:E,0)</f>
        <v>338611.6</v>
      </c>
      <c r="E43" s="40">
        <f>_xlfn.XLOOKUP($A43,'[1]INGRESSOS € - resum'!$B:$B,'[1]INGRESSOS € - resum'!F:F,0)</f>
        <v>545978.17999999993</v>
      </c>
      <c r="F43" s="40">
        <f>_xlfn.XLOOKUP($A43,'[1]INGRESSOS € - resum'!$B:$B,'[1]INGRESSOS € - resum'!G:G,0)</f>
        <v>1572179.11</v>
      </c>
      <c r="G43" s="45">
        <f t="shared" si="0"/>
        <v>2.8795639964952451</v>
      </c>
    </row>
    <row r="44" spans="1:7" ht="22.5" x14ac:dyDescent="0.2">
      <c r="A44" s="25"/>
      <c r="B44" s="51" t="s">
        <v>142</v>
      </c>
      <c r="C44" s="52">
        <f>+C42+C43</f>
        <v>207366.58</v>
      </c>
      <c r="D44" s="52">
        <f>+D42+D43</f>
        <v>338611.6</v>
      </c>
      <c r="E44" s="53">
        <f>+E42+E43</f>
        <v>545978.17999999993</v>
      </c>
      <c r="F44" s="52">
        <f>+F42+F43</f>
        <v>1572179.11</v>
      </c>
      <c r="G44" s="50">
        <f t="shared" si="0"/>
        <v>2.8795639964952451</v>
      </c>
    </row>
    <row r="45" spans="1:7" s="27" customFormat="1" ht="22.5" x14ac:dyDescent="0.2">
      <c r="A45" s="25"/>
      <c r="B45" s="28" t="s">
        <v>143</v>
      </c>
      <c r="C45" s="55">
        <f t="shared" ref="C45:E45" si="30">+C44</f>
        <v>207366.58</v>
      </c>
      <c r="D45" s="55">
        <f t="shared" ref="D45" si="31">+D44</f>
        <v>338611.6</v>
      </c>
      <c r="E45" s="29">
        <f t="shared" si="30"/>
        <v>545978.17999999993</v>
      </c>
      <c r="F45" s="55">
        <f t="shared" ref="F45" si="32">+F44</f>
        <v>1572179.11</v>
      </c>
      <c r="G45" s="33">
        <f t="shared" si="0"/>
        <v>2.8795639964952451</v>
      </c>
    </row>
    <row r="46" spans="1:7" x14ac:dyDescent="0.2">
      <c r="A46" s="25">
        <v>4428875</v>
      </c>
      <c r="B46" s="26" t="s">
        <v>144</v>
      </c>
      <c r="C46" s="40">
        <f>_xlfn.XLOOKUP($A46,'[1]INGRESSOS € - resum'!$B:$B,'[1]INGRESSOS € - resum'!D:D,0)</f>
        <v>14816787.15</v>
      </c>
      <c r="D46" s="40">
        <f>_xlfn.XLOOKUP($A46,'[1]INGRESSOS € - resum'!$B:$B,'[1]INGRESSOS € - resum'!E:E,0)</f>
        <v>6584451.8600000003</v>
      </c>
      <c r="E46" s="40">
        <f>_xlfn.XLOOKUP($A46,'[1]INGRESSOS € - resum'!$B:$B,'[1]INGRESSOS € - resum'!F:F,0)</f>
        <v>21401239.010000002</v>
      </c>
      <c r="F46" s="40">
        <f>_xlfn.XLOOKUP($A46,'[1]INGRESSOS € - resum'!$B:$B,'[1]INGRESSOS € - resum'!G:G,0)</f>
        <v>21274934.52</v>
      </c>
      <c r="G46" s="45">
        <f t="shared" si="0"/>
        <v>0.99409826272483637</v>
      </c>
    </row>
    <row r="47" spans="1:7" s="27" customFormat="1" x14ac:dyDescent="0.2">
      <c r="A47" s="25"/>
      <c r="B47" s="51" t="s">
        <v>145</v>
      </c>
      <c r="C47" s="52">
        <f>+C46</f>
        <v>14816787.15</v>
      </c>
      <c r="D47" s="52">
        <f>+D46</f>
        <v>6584451.8600000003</v>
      </c>
      <c r="E47" s="53">
        <f t="shared" ref="E47" si="33">+E46</f>
        <v>21401239.010000002</v>
      </c>
      <c r="F47" s="52">
        <f>+F46</f>
        <v>21274934.52</v>
      </c>
      <c r="G47" s="50">
        <f t="shared" si="0"/>
        <v>0.99409826272483637</v>
      </c>
    </row>
    <row r="48" spans="1:7" x14ac:dyDescent="0.2">
      <c r="A48" s="25">
        <v>4439406</v>
      </c>
      <c r="B48" s="26" t="s">
        <v>329</v>
      </c>
      <c r="C48" s="40">
        <f>_xlfn.XLOOKUP($A48,'[1]INGRESSOS € - resum'!$B:$B,'[1]INGRESSOS € - resum'!D:D,0)</f>
        <v>0</v>
      </c>
      <c r="D48" s="40">
        <f>_xlfn.XLOOKUP($A48,'[1]INGRESSOS € - resum'!$B:$B,'[1]INGRESSOS € - resum'!E:E,0)</f>
        <v>0</v>
      </c>
      <c r="E48" s="40">
        <f>_xlfn.XLOOKUP($A48,'[1]INGRESSOS € - resum'!$B:$B,'[1]INGRESSOS € - resum'!F:F,0)</f>
        <v>0</v>
      </c>
      <c r="F48" s="40">
        <f>_xlfn.XLOOKUP($A48,'[1]INGRESSOS € - resum'!$B:$B,'[1]INGRESSOS € - resum'!G:G,0)</f>
        <v>25000</v>
      </c>
      <c r="G48" s="45">
        <f t="shared" ref="G48" si="34">IFERROR(F48/E48,0)</f>
        <v>0</v>
      </c>
    </row>
    <row r="49" spans="1:7" x14ac:dyDescent="0.2">
      <c r="A49" s="25"/>
      <c r="B49" s="51" t="s">
        <v>211</v>
      </c>
      <c r="C49" s="52">
        <f>+C48</f>
        <v>0</v>
      </c>
      <c r="D49" s="52">
        <f>+D48</f>
        <v>0</v>
      </c>
      <c r="E49" s="52">
        <f>+E48</f>
        <v>0</v>
      </c>
      <c r="F49" s="52">
        <f>+F48</f>
        <v>25000</v>
      </c>
      <c r="G49" s="50">
        <f t="shared" si="0"/>
        <v>0</v>
      </c>
    </row>
    <row r="50" spans="1:7" x14ac:dyDescent="0.2">
      <c r="A50" s="25">
        <v>4480001</v>
      </c>
      <c r="B50" s="26" t="s">
        <v>146</v>
      </c>
      <c r="C50" s="40">
        <f>_xlfn.XLOOKUP($A50,'[1]INGRESSOS € - resum'!$B:$B,'[1]INGRESSOS € - resum'!D:D,0)</f>
        <v>0</v>
      </c>
      <c r="D50" s="40">
        <f>_xlfn.XLOOKUP($A50,'[1]INGRESSOS € - resum'!$B:$B,'[1]INGRESSOS € - resum'!E:E,0)</f>
        <v>0</v>
      </c>
      <c r="E50" s="40">
        <f>_xlfn.XLOOKUP($A50,'[1]INGRESSOS € - resum'!$B:$B,'[1]INGRESSOS € - resum'!F:F,0)</f>
        <v>0</v>
      </c>
      <c r="F50" s="40">
        <f>_xlfn.XLOOKUP($A50,'[1]INGRESSOS € - resum'!$B:$B,'[1]INGRESSOS € - resum'!G:G,0)</f>
        <v>0</v>
      </c>
      <c r="G50" s="45">
        <f t="shared" si="0"/>
        <v>0</v>
      </c>
    </row>
    <row r="51" spans="1:7" x14ac:dyDescent="0.2">
      <c r="A51" s="25"/>
      <c r="B51" s="51" t="s">
        <v>147</v>
      </c>
      <c r="C51" s="52">
        <f t="shared" ref="C51:E51" si="35">+C50</f>
        <v>0</v>
      </c>
      <c r="D51" s="52">
        <f t="shared" ref="D51" si="36">+D50</f>
        <v>0</v>
      </c>
      <c r="E51" s="53">
        <f t="shared" si="35"/>
        <v>0</v>
      </c>
      <c r="F51" s="52">
        <f t="shared" ref="F51" si="37">+F50</f>
        <v>0</v>
      </c>
      <c r="G51" s="50">
        <f t="shared" si="0"/>
        <v>0</v>
      </c>
    </row>
    <row r="52" spans="1:7" s="6" customFormat="1" ht="22.5" x14ac:dyDescent="0.2">
      <c r="A52" s="25"/>
      <c r="B52" s="28" t="s">
        <v>212</v>
      </c>
      <c r="C52" s="29">
        <f>+C51+C47+C49</f>
        <v>14816787.15</v>
      </c>
      <c r="D52" s="29">
        <f>+D51+D47+D49</f>
        <v>6584451.8600000003</v>
      </c>
      <c r="E52" s="29">
        <f>+E51+E47+E49</f>
        <v>21401239.010000002</v>
      </c>
      <c r="F52" s="29">
        <f>+F51+F47+F49</f>
        <v>21299934.52</v>
      </c>
      <c r="G52" s="33">
        <f t="shared" si="0"/>
        <v>0.9952664193903602</v>
      </c>
    </row>
    <row r="53" spans="1:7" s="6" customFormat="1" x14ac:dyDescent="0.2">
      <c r="A53" s="25">
        <v>4600009</v>
      </c>
      <c r="B53" s="26" t="s">
        <v>330</v>
      </c>
      <c r="C53" s="40">
        <f>_xlfn.XLOOKUP($A53,'[1]INGRESSOS € - resum'!$B:$B,'[1]INGRESSOS € - resum'!D:D,0)</f>
        <v>0</v>
      </c>
      <c r="D53" s="40">
        <f>_xlfn.XLOOKUP($A53,'[1]INGRESSOS € - resum'!$B:$B,'[1]INGRESSOS € - resum'!E:E,0)</f>
        <v>0</v>
      </c>
      <c r="E53" s="40">
        <f>_xlfn.XLOOKUP($A53,'[1]INGRESSOS € - resum'!$B:$B,'[1]INGRESSOS € - resum'!F:F,0)</f>
        <v>0</v>
      </c>
      <c r="F53" s="40">
        <f>_xlfn.XLOOKUP($A53,'[1]INGRESSOS € - resum'!$B:$B,'[1]INGRESSOS € - resum'!G:G,0)</f>
        <v>25000</v>
      </c>
      <c r="G53" s="45">
        <f t="shared" ref="G53:G55" si="38">IFERROR(F53/E53,0)</f>
        <v>0</v>
      </c>
    </row>
    <row r="54" spans="1:7" x14ac:dyDescent="0.2">
      <c r="A54" s="25"/>
      <c r="B54" s="51" t="s">
        <v>331</v>
      </c>
      <c r="C54" s="52">
        <f t="shared" ref="C54:F55" si="39">+C53</f>
        <v>0</v>
      </c>
      <c r="D54" s="52">
        <f t="shared" si="39"/>
        <v>0</v>
      </c>
      <c r="E54" s="53">
        <f t="shared" si="39"/>
        <v>0</v>
      </c>
      <c r="F54" s="52">
        <f t="shared" si="39"/>
        <v>25000</v>
      </c>
      <c r="G54" s="50">
        <f t="shared" si="38"/>
        <v>0</v>
      </c>
    </row>
    <row r="55" spans="1:7" x14ac:dyDescent="0.2">
      <c r="A55" s="25"/>
      <c r="B55" s="28" t="s">
        <v>332</v>
      </c>
      <c r="C55" s="55">
        <f t="shared" ref="C55" si="40">+C54</f>
        <v>0</v>
      </c>
      <c r="D55" s="55">
        <f t="shared" si="39"/>
        <v>0</v>
      </c>
      <c r="E55" s="29">
        <f t="shared" si="39"/>
        <v>0</v>
      </c>
      <c r="F55" s="55">
        <f t="shared" si="39"/>
        <v>25000</v>
      </c>
      <c r="G55" s="33">
        <f t="shared" si="38"/>
        <v>0</v>
      </c>
    </row>
    <row r="56" spans="1:7" s="6" customFormat="1" x14ac:dyDescent="0.2">
      <c r="A56" s="25">
        <v>4700001</v>
      </c>
      <c r="B56" s="26" t="s">
        <v>288</v>
      </c>
      <c r="C56" s="40">
        <f>_xlfn.XLOOKUP($A56,'[1]INGRESSOS € - resum'!$B:$B,'[1]INGRESSOS € - resum'!D:D,0)</f>
        <v>587640.26</v>
      </c>
      <c r="D56" s="40">
        <f>_xlfn.XLOOKUP($A56,'[1]INGRESSOS € - resum'!$B:$B,'[1]INGRESSOS € - resum'!E:E,0)</f>
        <v>0</v>
      </c>
      <c r="E56" s="40">
        <f>_xlfn.XLOOKUP($A56,'[1]INGRESSOS € - resum'!$B:$B,'[1]INGRESSOS € - resum'!F:F,0)</f>
        <v>587640.26</v>
      </c>
      <c r="F56" s="40">
        <f>_xlfn.XLOOKUP($A56,'[1]INGRESSOS € - resum'!$B:$B,'[1]INGRESSOS € - resum'!G:G,0)</f>
        <v>480289.53</v>
      </c>
      <c r="G56" s="45">
        <f t="shared" si="0"/>
        <v>0.81731896653915448</v>
      </c>
    </row>
    <row r="57" spans="1:7" x14ac:dyDescent="0.2">
      <c r="A57" s="25"/>
      <c r="B57" s="51" t="s">
        <v>149</v>
      </c>
      <c r="C57" s="52">
        <f t="shared" ref="C57:E58" si="41">+C56</f>
        <v>587640.26</v>
      </c>
      <c r="D57" s="52">
        <f t="shared" ref="D57" si="42">+D56</f>
        <v>0</v>
      </c>
      <c r="E57" s="53">
        <f t="shared" si="41"/>
        <v>587640.26</v>
      </c>
      <c r="F57" s="52">
        <f t="shared" ref="F57" si="43">+F56</f>
        <v>480289.53</v>
      </c>
      <c r="G57" s="50">
        <f t="shared" si="0"/>
        <v>0.81731896653915448</v>
      </c>
    </row>
    <row r="58" spans="1:7" x14ac:dyDescent="0.2">
      <c r="A58" s="25"/>
      <c r="B58" s="28" t="s">
        <v>150</v>
      </c>
      <c r="C58" s="55">
        <f t="shared" si="41"/>
        <v>587640.26</v>
      </c>
      <c r="D58" s="55">
        <f t="shared" ref="D58" si="44">+D57</f>
        <v>0</v>
      </c>
      <c r="E58" s="29">
        <f t="shared" si="41"/>
        <v>587640.26</v>
      </c>
      <c r="F58" s="55">
        <f t="shared" ref="F58" si="45">+F57</f>
        <v>480289.53</v>
      </c>
      <c r="G58" s="33">
        <f t="shared" si="0"/>
        <v>0.81731896653915448</v>
      </c>
    </row>
    <row r="59" spans="1:7" x14ac:dyDescent="0.2">
      <c r="A59" s="25">
        <v>4800001</v>
      </c>
      <c r="B59" s="26" t="s">
        <v>180</v>
      </c>
      <c r="C59" s="40">
        <f>_xlfn.XLOOKUP($A59,'[1]INGRESSOS € - resum'!$B:$B,'[1]INGRESSOS € - resum'!D:D,0)</f>
        <v>67714.789999999994</v>
      </c>
      <c r="D59" s="40">
        <f>_xlfn.XLOOKUP($A59,'[1]INGRESSOS € - resum'!$B:$B,'[1]INGRESSOS € - resum'!E:E,0)</f>
        <v>3487408.52</v>
      </c>
      <c r="E59" s="40">
        <f>_xlfn.XLOOKUP($A59,'[1]INGRESSOS € - resum'!$B:$B,'[1]INGRESSOS € - resum'!F:F,0)</f>
        <v>3555123.31</v>
      </c>
      <c r="F59" s="40">
        <f>_xlfn.XLOOKUP($A59,'[1]INGRESSOS € - resum'!$B:$B,'[1]INGRESSOS € - resum'!G:G,0)</f>
        <v>3492698.3699999996</v>
      </c>
      <c r="G59" s="45">
        <f t="shared" si="0"/>
        <v>0.98244085097571465</v>
      </c>
    </row>
    <row r="60" spans="1:7" x14ac:dyDescent="0.2">
      <c r="A60" s="25"/>
      <c r="B60" s="51" t="s">
        <v>151</v>
      </c>
      <c r="C60" s="52">
        <f t="shared" ref="C60:E60" si="46">+C59</f>
        <v>67714.789999999994</v>
      </c>
      <c r="D60" s="52">
        <f t="shared" ref="D60" si="47">+D59</f>
        <v>3487408.52</v>
      </c>
      <c r="E60" s="53">
        <f t="shared" si="46"/>
        <v>3555123.31</v>
      </c>
      <c r="F60" s="52">
        <f t="shared" ref="F60" si="48">+F59</f>
        <v>3492698.3699999996</v>
      </c>
      <c r="G60" s="50">
        <f t="shared" si="0"/>
        <v>0.98244085097571465</v>
      </c>
    </row>
    <row r="61" spans="1:7" x14ac:dyDescent="0.2">
      <c r="A61" s="25">
        <v>4810001</v>
      </c>
      <c r="B61" s="51" t="s">
        <v>289</v>
      </c>
      <c r="C61" s="40">
        <f>_xlfn.XLOOKUP($A61,'[1]INGRESSOS € - resum'!$B:$B,'[1]INGRESSOS € - resum'!D:D,0)</f>
        <v>228000</v>
      </c>
      <c r="D61" s="40">
        <f>_xlfn.XLOOKUP($A61,'[1]INGRESSOS € - resum'!$B:$B,'[1]INGRESSOS € - resum'!E:E,0)</f>
        <v>785993.75</v>
      </c>
      <c r="E61" s="40">
        <f>_xlfn.XLOOKUP($A61,'[1]INGRESSOS € - resum'!$B:$B,'[1]INGRESSOS € - resum'!F:F,0)</f>
        <v>1013993.75</v>
      </c>
      <c r="F61" s="40">
        <f>_xlfn.XLOOKUP($A61,'[1]INGRESSOS € - resum'!$B:$B,'[1]INGRESSOS € - resum'!G:G,0)</f>
        <v>1168026.75</v>
      </c>
      <c r="G61" s="50">
        <f t="shared" si="0"/>
        <v>1.1519072479490136</v>
      </c>
    </row>
    <row r="62" spans="1:7" x14ac:dyDescent="0.2">
      <c r="A62" s="25"/>
      <c r="B62" s="51" t="s">
        <v>153</v>
      </c>
      <c r="C62" s="52">
        <f t="shared" ref="C62:E62" si="49">+C61</f>
        <v>228000</v>
      </c>
      <c r="D62" s="52">
        <f t="shared" ref="D62" si="50">+D61</f>
        <v>785993.75</v>
      </c>
      <c r="E62" s="53">
        <f t="shared" si="49"/>
        <v>1013993.75</v>
      </c>
      <c r="F62" s="52">
        <f t="shared" ref="F62" si="51">+F61</f>
        <v>1168026.75</v>
      </c>
      <c r="G62" s="50">
        <f t="shared" si="0"/>
        <v>1.1519072479490136</v>
      </c>
    </row>
    <row r="63" spans="1:7" x14ac:dyDescent="0.2">
      <c r="A63" s="25">
        <v>4820001</v>
      </c>
      <c r="B63" s="51" t="s">
        <v>213</v>
      </c>
      <c r="C63" s="40">
        <f>_xlfn.XLOOKUP($A63,'[1]INGRESSOS € - resum'!$B:$B,'[1]INGRESSOS € - resum'!D:D,0)</f>
        <v>0</v>
      </c>
      <c r="D63" s="40">
        <f>_xlfn.XLOOKUP($A63,'[1]INGRESSOS € - resum'!$B:$B,'[1]INGRESSOS € - resum'!E:E,0)</f>
        <v>0</v>
      </c>
      <c r="E63" s="40">
        <f>_xlfn.XLOOKUP($A63,'[1]INGRESSOS € - resum'!$B:$B,'[1]INGRESSOS € - resum'!F:F,0)</f>
        <v>0</v>
      </c>
      <c r="F63" s="40">
        <f>_xlfn.XLOOKUP($A63,'[1]INGRESSOS € - resum'!$B:$B,'[1]INGRESSOS € - resum'!G:G,0)</f>
        <v>0</v>
      </c>
      <c r="G63" s="50">
        <f t="shared" si="0"/>
        <v>0</v>
      </c>
    </row>
    <row r="64" spans="1:7" x14ac:dyDescent="0.2">
      <c r="A64" s="25"/>
      <c r="B64" s="51" t="s">
        <v>214</v>
      </c>
      <c r="C64" s="52">
        <f t="shared" ref="C64:E64" si="52">+C63</f>
        <v>0</v>
      </c>
      <c r="D64" s="52">
        <f t="shared" ref="D64" si="53">+D63</f>
        <v>0</v>
      </c>
      <c r="E64" s="53">
        <f t="shared" si="52"/>
        <v>0</v>
      </c>
      <c r="F64" s="52">
        <f t="shared" ref="F64" si="54">+F63</f>
        <v>0</v>
      </c>
      <c r="G64" s="50">
        <f t="shared" si="0"/>
        <v>0</v>
      </c>
    </row>
    <row r="65" spans="1:7" ht="22.5" x14ac:dyDescent="0.2">
      <c r="A65" s="37"/>
      <c r="B65" s="28" t="s">
        <v>215</v>
      </c>
      <c r="C65" s="29">
        <f>+C60+C62+C64</f>
        <v>295714.78999999998</v>
      </c>
      <c r="D65" s="29">
        <f>+D60+D62+D64</f>
        <v>4273402.2699999996</v>
      </c>
      <c r="E65" s="29">
        <f>+E60+E62+E64</f>
        <v>4569117.0600000005</v>
      </c>
      <c r="F65" s="29">
        <f>+F60+F62+F64</f>
        <v>4660725.1199999992</v>
      </c>
      <c r="G65" s="33">
        <f t="shared" si="0"/>
        <v>1.0200494009667589</v>
      </c>
    </row>
    <row r="66" spans="1:7" x14ac:dyDescent="0.2">
      <c r="A66" s="25">
        <v>4930009</v>
      </c>
      <c r="B66" s="26" t="s">
        <v>154</v>
      </c>
      <c r="C66" s="40">
        <f>_xlfn.XLOOKUP($A66,'[1]INGRESSOS € - resum'!$B:$B,'[1]INGRESSOS € - resum'!D:D,0)</f>
        <v>0</v>
      </c>
      <c r="D66" s="40">
        <f>_xlfn.XLOOKUP($A66,'[1]INGRESSOS € - resum'!$B:$B,'[1]INGRESSOS € - resum'!E:E,0)</f>
        <v>0</v>
      </c>
      <c r="E66" s="40">
        <f>_xlfn.XLOOKUP($A66,'[1]INGRESSOS € - resum'!$B:$B,'[1]INGRESSOS € - resum'!F:F,0)</f>
        <v>0</v>
      </c>
      <c r="F66" s="40">
        <f>_xlfn.XLOOKUP($A66,'[1]INGRESSOS € - resum'!$B:$B,'[1]INGRESSOS € - resum'!G:G,0)</f>
        <v>0</v>
      </c>
      <c r="G66" s="45">
        <f t="shared" si="0"/>
        <v>0</v>
      </c>
    </row>
    <row r="67" spans="1:7" x14ac:dyDescent="0.2">
      <c r="A67" s="25"/>
      <c r="B67" s="51" t="s">
        <v>155</v>
      </c>
      <c r="C67" s="52">
        <f t="shared" ref="C67:E68" si="55">+C66</f>
        <v>0</v>
      </c>
      <c r="D67" s="52">
        <f t="shared" ref="D67" si="56">+D66</f>
        <v>0</v>
      </c>
      <c r="E67" s="53">
        <f t="shared" si="55"/>
        <v>0</v>
      </c>
      <c r="F67" s="52">
        <f t="shared" ref="F67" si="57">+F66</f>
        <v>0</v>
      </c>
      <c r="G67" s="50">
        <f t="shared" si="0"/>
        <v>0</v>
      </c>
    </row>
    <row r="68" spans="1:7" x14ac:dyDescent="0.2">
      <c r="A68" s="37"/>
      <c r="B68" s="28" t="s">
        <v>156</v>
      </c>
      <c r="C68" s="55">
        <f t="shared" si="55"/>
        <v>0</v>
      </c>
      <c r="D68" s="55">
        <f t="shared" ref="D68" si="58">+D67</f>
        <v>0</v>
      </c>
      <c r="E68" s="29">
        <f t="shared" si="55"/>
        <v>0</v>
      </c>
      <c r="F68" s="55">
        <f t="shared" ref="F68" si="59">+F67</f>
        <v>0</v>
      </c>
      <c r="G68" s="33">
        <f t="shared" si="0"/>
        <v>0</v>
      </c>
    </row>
    <row r="69" spans="1:7" x14ac:dyDescent="0.2">
      <c r="A69" s="25"/>
      <c r="B69" s="28" t="s">
        <v>294</v>
      </c>
      <c r="C69" s="56">
        <f>+C65+C58+C52+C45+C38+C68+C41+C55</f>
        <v>16222754.440000001</v>
      </c>
      <c r="D69" s="56">
        <f>+D65+D58+D52+D45+D38+D68+D41+D55</f>
        <v>11712139.329999998</v>
      </c>
      <c r="E69" s="56">
        <f>+E65+E58+E52+E45+E38+E68+E41+E55</f>
        <v>27934893.770000003</v>
      </c>
      <c r="F69" s="56">
        <f>+F65+F58+F52+F45+F38+F68+F41+F55</f>
        <v>28998387.429999996</v>
      </c>
      <c r="G69" s="58">
        <f t="shared" si="0"/>
        <v>1.0380704386691495</v>
      </c>
    </row>
    <row r="70" spans="1:7" x14ac:dyDescent="0.2">
      <c r="A70" s="25">
        <v>5100001</v>
      </c>
      <c r="B70" s="26" t="s">
        <v>290</v>
      </c>
      <c r="C70" s="40">
        <f>_xlfn.XLOOKUP($A70,'[1]INGRESSOS € - resum'!$B:$B,'[1]INGRESSOS € - resum'!D:D,0)</f>
        <v>0</v>
      </c>
      <c r="D70" s="40">
        <f>_xlfn.XLOOKUP($A70,'[1]INGRESSOS € - resum'!$B:$B,'[1]INGRESSOS € - resum'!E:E,0)</f>
        <v>0</v>
      </c>
      <c r="E70" s="40">
        <f>_xlfn.XLOOKUP($A70,'[1]INGRESSOS € - resum'!$B:$B,'[1]INGRESSOS € - resum'!F:F,0)</f>
        <v>0</v>
      </c>
      <c r="F70" s="40">
        <f>_xlfn.XLOOKUP($A70,'[1]INGRESSOS € - resum'!$B:$B,'[1]INGRESSOS € - resum'!G:G,0)</f>
        <v>0</v>
      </c>
      <c r="G70" s="45">
        <f t="shared" si="0"/>
        <v>0</v>
      </c>
    </row>
    <row r="71" spans="1:7" x14ac:dyDescent="0.2">
      <c r="A71" s="25"/>
      <c r="B71" s="51" t="s">
        <v>157</v>
      </c>
      <c r="C71" s="52">
        <f t="shared" ref="C71:E72" si="60">+C70</f>
        <v>0</v>
      </c>
      <c r="D71" s="52">
        <f t="shared" ref="D71" si="61">+D70</f>
        <v>0</v>
      </c>
      <c r="E71" s="53">
        <f t="shared" si="60"/>
        <v>0</v>
      </c>
      <c r="F71" s="52">
        <f t="shared" ref="F71" si="62">+F70</f>
        <v>0</v>
      </c>
      <c r="G71" s="50">
        <f t="shared" si="0"/>
        <v>0</v>
      </c>
    </row>
    <row r="72" spans="1:7" ht="22.5" x14ac:dyDescent="0.2">
      <c r="A72" s="25"/>
      <c r="B72" s="28" t="s">
        <v>158</v>
      </c>
      <c r="C72" s="55">
        <f t="shared" si="60"/>
        <v>0</v>
      </c>
      <c r="D72" s="55">
        <f t="shared" ref="D72" si="63">+D71</f>
        <v>0</v>
      </c>
      <c r="E72" s="29">
        <f t="shared" si="60"/>
        <v>0</v>
      </c>
      <c r="F72" s="55">
        <f t="shared" ref="F72" si="64">+F71</f>
        <v>0</v>
      </c>
      <c r="G72" s="33">
        <f t="shared" si="0"/>
        <v>0</v>
      </c>
    </row>
    <row r="73" spans="1:7" x14ac:dyDescent="0.2">
      <c r="A73" s="25">
        <v>5200002</v>
      </c>
      <c r="B73" s="26" t="s">
        <v>159</v>
      </c>
      <c r="C73" s="40">
        <f>_xlfn.XLOOKUP($A73,'[1]INGRESSOS € - resum'!$B:$B,'[1]INGRESSOS € - resum'!D:D,0)</f>
        <v>0</v>
      </c>
      <c r="D73" s="40">
        <f>_xlfn.XLOOKUP($A73,'[1]INGRESSOS € - resum'!$B:$B,'[1]INGRESSOS € - resum'!E:E,0)</f>
        <v>0</v>
      </c>
      <c r="E73" s="40">
        <f>_xlfn.XLOOKUP($A73,'[1]INGRESSOS € - resum'!$B:$B,'[1]INGRESSOS € - resum'!F:F,0)</f>
        <v>0</v>
      </c>
      <c r="F73" s="40">
        <f>_xlfn.XLOOKUP($A73,'[1]INGRESSOS € - resum'!$B:$B,'[1]INGRESSOS € - resum'!G:G,0)</f>
        <v>0</v>
      </c>
      <c r="G73" s="45">
        <f t="shared" si="0"/>
        <v>0</v>
      </c>
    </row>
    <row r="74" spans="1:7" x14ac:dyDescent="0.2">
      <c r="A74" s="25"/>
      <c r="B74" s="51" t="s">
        <v>160</v>
      </c>
      <c r="C74" s="52">
        <f t="shared" ref="C74:E75" si="65">+C73</f>
        <v>0</v>
      </c>
      <c r="D74" s="52">
        <f t="shared" ref="D74" si="66">+D73</f>
        <v>0</v>
      </c>
      <c r="E74" s="53">
        <f t="shared" si="65"/>
        <v>0</v>
      </c>
      <c r="F74" s="52">
        <f t="shared" ref="F74" si="67">+F73</f>
        <v>0</v>
      </c>
      <c r="G74" s="50">
        <f t="shared" si="0"/>
        <v>0</v>
      </c>
    </row>
    <row r="75" spans="1:7" x14ac:dyDescent="0.2">
      <c r="A75" s="25"/>
      <c r="B75" s="28" t="s">
        <v>216</v>
      </c>
      <c r="C75" s="55">
        <f t="shared" si="65"/>
        <v>0</v>
      </c>
      <c r="D75" s="55">
        <f t="shared" ref="D75" si="68">+D74</f>
        <v>0</v>
      </c>
      <c r="E75" s="29">
        <f t="shared" si="65"/>
        <v>0</v>
      </c>
      <c r="F75" s="55">
        <f t="shared" ref="F75" si="69">+F74</f>
        <v>0</v>
      </c>
      <c r="G75" s="33">
        <f t="shared" si="0"/>
        <v>0</v>
      </c>
    </row>
    <row r="76" spans="1:7" x14ac:dyDescent="0.2">
      <c r="A76" s="25">
        <v>5300001</v>
      </c>
      <c r="B76" s="26" t="s">
        <v>161</v>
      </c>
      <c r="C76" s="40">
        <f>_xlfn.XLOOKUP($A76,'[1]INGRESSOS € - resum'!$B:$B,'[1]INGRESSOS € - resum'!D:D,0)</f>
        <v>0</v>
      </c>
      <c r="D76" s="40">
        <f>_xlfn.XLOOKUP($A76,'[1]INGRESSOS € - resum'!$B:$B,'[1]INGRESSOS € - resum'!E:E,0)</f>
        <v>13824.83</v>
      </c>
      <c r="E76" s="40">
        <f>_xlfn.XLOOKUP($A76,'[1]INGRESSOS € - resum'!$B:$B,'[1]INGRESSOS € - resum'!F:F,0)</f>
        <v>13824.83</v>
      </c>
      <c r="F76" s="40">
        <f>_xlfn.XLOOKUP($A76,'[1]INGRESSOS € - resum'!$B:$B,'[1]INGRESSOS € - resum'!G:G,0)</f>
        <v>12608.45</v>
      </c>
      <c r="G76" s="45">
        <f t="shared" si="0"/>
        <v>0.91201483128544802</v>
      </c>
    </row>
    <row r="77" spans="1:7" x14ac:dyDescent="0.2">
      <c r="A77" s="25"/>
      <c r="B77" s="51" t="s">
        <v>162</v>
      </c>
      <c r="C77" s="52">
        <f t="shared" ref="C77:E77" si="70">+C76</f>
        <v>0</v>
      </c>
      <c r="D77" s="52">
        <f t="shared" ref="D77" si="71">+D76</f>
        <v>13824.83</v>
      </c>
      <c r="E77" s="53">
        <f t="shared" si="70"/>
        <v>13824.83</v>
      </c>
      <c r="F77" s="52">
        <f t="shared" ref="F77" si="72">+F76</f>
        <v>12608.45</v>
      </c>
      <c r="G77" s="50">
        <f t="shared" si="0"/>
        <v>0.91201483128544802</v>
      </c>
    </row>
    <row r="78" spans="1:7" x14ac:dyDescent="0.2">
      <c r="A78" s="25">
        <v>5310001</v>
      </c>
      <c r="B78" s="26" t="s">
        <v>163</v>
      </c>
      <c r="C78" s="40">
        <f>_xlfn.XLOOKUP($A78,'[1]INGRESSOS € - resum'!$B:$B,'[1]INGRESSOS € - resum'!D:D,0)</f>
        <v>0</v>
      </c>
      <c r="D78" s="40">
        <f>_xlfn.XLOOKUP($A78,'[1]INGRESSOS € - resum'!$B:$B,'[1]INGRESSOS € - resum'!E:E,0)</f>
        <v>0</v>
      </c>
      <c r="E78" s="40">
        <f>_xlfn.XLOOKUP($A78,'[1]INGRESSOS € - resum'!$B:$B,'[1]INGRESSOS € - resum'!F:F,0)</f>
        <v>0</v>
      </c>
      <c r="F78" s="40">
        <f>_xlfn.XLOOKUP($A78,'[1]INGRESSOS € - resum'!$B:$B,'[1]INGRESSOS € - resum'!G:G,0)</f>
        <v>0</v>
      </c>
      <c r="G78" s="45">
        <f t="shared" ref="G78:G148" si="73">IFERROR(F78/E78,0)</f>
        <v>0</v>
      </c>
    </row>
    <row r="79" spans="1:7" x14ac:dyDescent="0.2">
      <c r="A79" s="25"/>
      <c r="B79" s="51" t="s">
        <v>164</v>
      </c>
      <c r="C79" s="52">
        <f t="shared" ref="C79:E79" si="74">+C78</f>
        <v>0</v>
      </c>
      <c r="D79" s="52">
        <f t="shared" ref="D79" si="75">+D78</f>
        <v>0</v>
      </c>
      <c r="E79" s="53">
        <f t="shared" si="74"/>
        <v>0</v>
      </c>
      <c r="F79" s="52">
        <f t="shared" ref="F79" si="76">+F78</f>
        <v>0</v>
      </c>
      <c r="G79" s="50">
        <f t="shared" si="73"/>
        <v>0</v>
      </c>
    </row>
    <row r="80" spans="1:7" x14ac:dyDescent="0.2">
      <c r="A80" s="25">
        <v>5340001</v>
      </c>
      <c r="B80" s="26" t="s">
        <v>165</v>
      </c>
      <c r="C80" s="40">
        <f>_xlfn.XLOOKUP($A80,'[1]INGRESSOS € - resum'!$B:$B,'[1]INGRESSOS € - resum'!D:D,0)</f>
        <v>0</v>
      </c>
      <c r="D80" s="40">
        <f>_xlfn.XLOOKUP($A80,'[1]INGRESSOS € - resum'!$B:$B,'[1]INGRESSOS € - resum'!E:E,0)</f>
        <v>188572.98</v>
      </c>
      <c r="E80" s="40">
        <f>_xlfn.XLOOKUP($A80,'[1]INGRESSOS € - resum'!$B:$B,'[1]INGRESSOS € - resum'!F:F,0)</f>
        <v>188572.98</v>
      </c>
      <c r="F80" s="40">
        <f>_xlfn.XLOOKUP($A80,'[1]INGRESSOS € - resum'!$B:$B,'[1]INGRESSOS € - resum'!G:G,0)</f>
        <v>184798.09000000003</v>
      </c>
      <c r="G80" s="45">
        <f t="shared" si="73"/>
        <v>0.9799818086345139</v>
      </c>
    </row>
    <row r="81" spans="1:7" x14ac:dyDescent="0.2">
      <c r="A81" s="62"/>
      <c r="B81" s="51" t="s">
        <v>166</v>
      </c>
      <c r="C81" s="52">
        <f t="shared" ref="C81:E81" si="77">+C80</f>
        <v>0</v>
      </c>
      <c r="D81" s="52">
        <f t="shared" ref="D81" si="78">+D80</f>
        <v>188572.98</v>
      </c>
      <c r="E81" s="53">
        <f t="shared" si="77"/>
        <v>188572.98</v>
      </c>
      <c r="F81" s="52">
        <f t="shared" ref="F81" si="79">+F80</f>
        <v>184798.09000000003</v>
      </c>
      <c r="G81" s="50">
        <f t="shared" si="73"/>
        <v>0.9799818086345139</v>
      </c>
    </row>
    <row r="82" spans="1:7" x14ac:dyDescent="0.2">
      <c r="A82" s="25"/>
      <c r="B82" s="28" t="s">
        <v>167</v>
      </c>
      <c r="C82" s="55">
        <f>+C81+C77+C79</f>
        <v>0</v>
      </c>
      <c r="D82" s="55">
        <f>+D81+D77+D79</f>
        <v>202397.81</v>
      </c>
      <c r="E82" s="29">
        <f>+E81+E77+E79</f>
        <v>202397.81</v>
      </c>
      <c r="F82" s="55">
        <f>+F81+F77+F79</f>
        <v>197406.54000000004</v>
      </c>
      <c r="G82" s="33">
        <f t="shared" si="73"/>
        <v>0.97533930826623094</v>
      </c>
    </row>
    <row r="83" spans="1:7" x14ac:dyDescent="0.2">
      <c r="A83" s="25">
        <v>5400001</v>
      </c>
      <c r="B83" s="26" t="s">
        <v>217</v>
      </c>
      <c r="C83" s="40">
        <f>_xlfn.XLOOKUP($A83,'[1]INGRESSOS € - resum'!$B:$B,'[1]INGRESSOS € - resum'!D:D,0)</f>
        <v>634876.44999999995</v>
      </c>
      <c r="D83" s="40">
        <f>_xlfn.XLOOKUP($A83,'[1]INGRESSOS € - resum'!$B:$B,'[1]INGRESSOS € - resum'!E:E,0)</f>
        <v>89735.29</v>
      </c>
      <c r="E83" s="40">
        <f>_xlfn.XLOOKUP($A83,'[1]INGRESSOS € - resum'!$B:$B,'[1]INGRESSOS € - resum'!F:F,0)</f>
        <v>724611.74</v>
      </c>
      <c r="F83" s="40">
        <f>_xlfn.XLOOKUP($A83,'[1]INGRESSOS € - resum'!$B:$B,'[1]INGRESSOS € - resum'!G:G,0)</f>
        <v>739032.03</v>
      </c>
      <c r="G83" s="45">
        <f t="shared" si="73"/>
        <v>1.0199007126216311</v>
      </c>
    </row>
    <row r="84" spans="1:7" x14ac:dyDescent="0.2">
      <c r="A84" s="25"/>
      <c r="B84" s="51" t="s">
        <v>168</v>
      </c>
      <c r="C84" s="52">
        <f t="shared" ref="C84:E85" si="80">+C83</f>
        <v>634876.44999999995</v>
      </c>
      <c r="D84" s="52">
        <f t="shared" ref="D84" si="81">+D83</f>
        <v>89735.29</v>
      </c>
      <c r="E84" s="53">
        <f t="shared" si="80"/>
        <v>724611.74</v>
      </c>
      <c r="F84" s="52">
        <f t="shared" ref="F84" si="82">+F83</f>
        <v>739032.03</v>
      </c>
      <c r="G84" s="50">
        <f t="shared" si="73"/>
        <v>1.0199007126216311</v>
      </c>
    </row>
    <row r="85" spans="1:7" x14ac:dyDescent="0.2">
      <c r="A85" s="25"/>
      <c r="B85" s="28" t="s">
        <v>169</v>
      </c>
      <c r="C85" s="55">
        <f t="shared" si="80"/>
        <v>634876.44999999995</v>
      </c>
      <c r="D85" s="55">
        <f t="shared" ref="D85" si="83">+D84</f>
        <v>89735.29</v>
      </c>
      <c r="E85" s="29">
        <f t="shared" si="80"/>
        <v>724611.74</v>
      </c>
      <c r="F85" s="55">
        <f t="shared" ref="F85" si="84">+F84</f>
        <v>739032.03</v>
      </c>
      <c r="G85" s="33">
        <f t="shared" si="73"/>
        <v>1.0199007126216311</v>
      </c>
    </row>
    <row r="86" spans="1:7" x14ac:dyDescent="0.2">
      <c r="A86" s="25"/>
      <c r="B86" s="28" t="s">
        <v>295</v>
      </c>
      <c r="C86" s="56">
        <f>+C85+C82+C75+C72</f>
        <v>634876.44999999995</v>
      </c>
      <c r="D86" s="56">
        <f>+D85+D82+D75+D72</f>
        <v>292133.09999999998</v>
      </c>
      <c r="E86" s="57">
        <f>+E85+E82+E75+E72</f>
        <v>927009.55</v>
      </c>
      <c r="F86" s="56">
        <f>+F85+F82+F75+F72</f>
        <v>936438.57000000007</v>
      </c>
      <c r="G86" s="58">
        <f t="shared" si="73"/>
        <v>1.0101714378239146</v>
      </c>
    </row>
    <row r="87" spans="1:7" x14ac:dyDescent="0.2">
      <c r="A87" s="37">
        <v>6000001</v>
      </c>
      <c r="B87" s="26" t="s">
        <v>170</v>
      </c>
      <c r="C87" s="40">
        <f>_xlfn.XLOOKUP($A87,'[1]INGRESSOS € - resum'!$B:$B,'[1]INGRESSOS € - resum'!D:D,0)</f>
        <v>0</v>
      </c>
      <c r="D87" s="40">
        <f>_xlfn.XLOOKUP($A87,'[1]INGRESSOS € - resum'!$B:$B,'[1]INGRESSOS € - resum'!E:E,0)</f>
        <v>8082728.9199999999</v>
      </c>
      <c r="E87" s="40">
        <f>_xlfn.XLOOKUP($A87,'[1]INGRESSOS € - resum'!$B:$B,'[1]INGRESSOS € - resum'!F:F,0)</f>
        <v>8082728.9199999999</v>
      </c>
      <c r="F87" s="40">
        <f>_xlfn.XLOOKUP($A87,'[1]INGRESSOS € - resum'!$B:$B,'[1]INGRESSOS € - resum'!G:G,0)</f>
        <v>8082728.9199999999</v>
      </c>
      <c r="G87" s="45">
        <f t="shared" si="73"/>
        <v>1</v>
      </c>
    </row>
    <row r="88" spans="1:7" x14ac:dyDescent="0.2">
      <c r="A88" s="25"/>
      <c r="B88" s="51" t="s">
        <v>171</v>
      </c>
      <c r="C88" s="52">
        <f t="shared" ref="C88:E89" si="85">+C87</f>
        <v>0</v>
      </c>
      <c r="D88" s="52">
        <f t="shared" ref="D88" si="86">+D87</f>
        <v>8082728.9199999999</v>
      </c>
      <c r="E88" s="53">
        <f t="shared" si="85"/>
        <v>8082728.9199999999</v>
      </c>
      <c r="F88" s="52">
        <f t="shared" ref="F88" si="87">+F87</f>
        <v>8082728.9199999999</v>
      </c>
      <c r="G88" s="50">
        <f t="shared" si="73"/>
        <v>1</v>
      </c>
    </row>
    <row r="89" spans="1:7" x14ac:dyDescent="0.2">
      <c r="A89" s="25"/>
      <c r="B89" s="28" t="s">
        <v>172</v>
      </c>
      <c r="C89" s="55">
        <f t="shared" si="85"/>
        <v>0</v>
      </c>
      <c r="D89" s="55">
        <f t="shared" ref="D89" si="88">+D88</f>
        <v>8082728.9199999999</v>
      </c>
      <c r="E89" s="29">
        <f t="shared" si="85"/>
        <v>8082728.9199999999</v>
      </c>
      <c r="F89" s="55">
        <f t="shared" ref="F89" si="89">+F88</f>
        <v>8082728.9199999999</v>
      </c>
      <c r="G89" s="33">
        <f t="shared" si="73"/>
        <v>1</v>
      </c>
    </row>
    <row r="90" spans="1:7" x14ac:dyDescent="0.2">
      <c r="A90" s="37">
        <v>6100001</v>
      </c>
      <c r="B90" s="26" t="s">
        <v>173</v>
      </c>
      <c r="C90" s="40">
        <f>_xlfn.XLOOKUP($A90,'[1]INGRESSOS € - resum'!$B:$B,'[1]INGRESSOS € - resum'!D:D,0)</f>
        <v>0</v>
      </c>
      <c r="D90" s="40">
        <f>_xlfn.XLOOKUP($A90,'[1]INGRESSOS € - resum'!$B:$B,'[1]INGRESSOS € - resum'!E:E,0)</f>
        <v>460000</v>
      </c>
      <c r="E90" s="40">
        <f>_xlfn.XLOOKUP($A90,'[1]INGRESSOS € - resum'!$B:$B,'[1]INGRESSOS € - resum'!F:F,0)</f>
        <v>460000</v>
      </c>
      <c r="F90" s="40">
        <f>_xlfn.XLOOKUP($A90,'[1]INGRESSOS € - resum'!$B:$B,'[1]INGRESSOS € - resum'!G:G,0)</f>
        <v>460000</v>
      </c>
      <c r="G90" s="45">
        <f t="shared" si="73"/>
        <v>1</v>
      </c>
    </row>
    <row r="91" spans="1:7" x14ac:dyDescent="0.2">
      <c r="A91" s="37"/>
      <c r="B91" s="51" t="s">
        <v>174</v>
      </c>
      <c r="C91" s="52">
        <f t="shared" ref="C91:E92" si="90">+C90</f>
        <v>0</v>
      </c>
      <c r="D91" s="52">
        <f t="shared" ref="D91" si="91">+D90</f>
        <v>460000</v>
      </c>
      <c r="E91" s="53">
        <f t="shared" si="90"/>
        <v>460000</v>
      </c>
      <c r="F91" s="52">
        <f t="shared" ref="F91" si="92">+F90</f>
        <v>460000</v>
      </c>
      <c r="G91" s="50">
        <f t="shared" si="73"/>
        <v>1</v>
      </c>
    </row>
    <row r="92" spans="1:7" x14ac:dyDescent="0.2">
      <c r="A92" s="37"/>
      <c r="B92" s="28" t="s">
        <v>175</v>
      </c>
      <c r="C92" s="55">
        <f t="shared" si="90"/>
        <v>0</v>
      </c>
      <c r="D92" s="55">
        <f t="shared" ref="D92" si="93">+D91</f>
        <v>460000</v>
      </c>
      <c r="E92" s="29">
        <f t="shared" si="90"/>
        <v>460000</v>
      </c>
      <c r="F92" s="55">
        <f t="shared" ref="F92" si="94">+F91</f>
        <v>460000</v>
      </c>
      <c r="G92" s="33">
        <f t="shared" si="73"/>
        <v>1</v>
      </c>
    </row>
    <row r="93" spans="1:7" x14ac:dyDescent="0.2">
      <c r="A93" s="37">
        <v>6200001</v>
      </c>
      <c r="B93" s="26" t="s">
        <v>218</v>
      </c>
      <c r="C93" s="40">
        <f>_xlfn.XLOOKUP($A93,'[1]INGRESSOS € - resum'!$B:$B,'[1]INGRESSOS € - resum'!D:D,0)</f>
        <v>0</v>
      </c>
      <c r="D93" s="40">
        <f>_xlfn.XLOOKUP($A93,'[1]INGRESSOS € - resum'!$B:$B,'[1]INGRESSOS € - resum'!E:E,0)</f>
        <v>0</v>
      </c>
      <c r="E93" s="40">
        <f>_xlfn.XLOOKUP($A93,'[1]INGRESSOS € - resum'!$B:$B,'[1]INGRESSOS € - resum'!F:F,0)</f>
        <v>0</v>
      </c>
      <c r="F93" s="40">
        <f>_xlfn.XLOOKUP($A93,'[1]INGRESSOS € - resum'!$B:$B,'[1]INGRESSOS € - resum'!G:G,0)</f>
        <v>0</v>
      </c>
      <c r="G93" s="45">
        <f t="shared" si="73"/>
        <v>0</v>
      </c>
    </row>
    <row r="94" spans="1:7" x14ac:dyDescent="0.2">
      <c r="A94" s="37"/>
      <c r="B94" s="51" t="s">
        <v>176</v>
      </c>
      <c r="C94" s="52">
        <f t="shared" ref="C94:E95" si="95">+C93</f>
        <v>0</v>
      </c>
      <c r="D94" s="52">
        <f t="shared" ref="D94" si="96">+D93</f>
        <v>0</v>
      </c>
      <c r="E94" s="53">
        <f t="shared" si="95"/>
        <v>0</v>
      </c>
      <c r="F94" s="52">
        <f t="shared" ref="F94" si="97">+F93</f>
        <v>0</v>
      </c>
      <c r="G94" s="50">
        <f t="shared" si="73"/>
        <v>0</v>
      </c>
    </row>
    <row r="95" spans="1:7" x14ac:dyDescent="0.2">
      <c r="A95" s="37"/>
      <c r="B95" s="28" t="s">
        <v>177</v>
      </c>
      <c r="C95" s="55">
        <f t="shared" si="95"/>
        <v>0</v>
      </c>
      <c r="D95" s="55">
        <f t="shared" ref="D95" si="98">+D94</f>
        <v>0</v>
      </c>
      <c r="E95" s="29">
        <f t="shared" si="95"/>
        <v>0</v>
      </c>
      <c r="F95" s="55">
        <f t="shared" ref="F95" si="99">+F94</f>
        <v>0</v>
      </c>
      <c r="G95" s="33">
        <f t="shared" si="73"/>
        <v>0</v>
      </c>
    </row>
    <row r="96" spans="1:7" x14ac:dyDescent="0.2">
      <c r="A96" s="25"/>
      <c r="B96" s="28" t="s">
        <v>296</v>
      </c>
      <c r="C96" s="56">
        <f>+C95+C92+C89</f>
        <v>0</v>
      </c>
      <c r="D96" s="56">
        <f>+D95+D92+D89</f>
        <v>8542728.9199999999</v>
      </c>
      <c r="E96" s="57">
        <f>+E95+E92+E89</f>
        <v>8542728.9199999999</v>
      </c>
      <c r="F96" s="56">
        <f>+F95+F92+F89</f>
        <v>8542728.9199999999</v>
      </c>
      <c r="G96" s="58">
        <f t="shared" si="73"/>
        <v>1</v>
      </c>
    </row>
    <row r="97" spans="1:7" x14ac:dyDescent="0.2">
      <c r="A97" s="25">
        <v>7020019</v>
      </c>
      <c r="B97" s="26" t="s">
        <v>132</v>
      </c>
      <c r="C97" s="40">
        <f>_xlfn.XLOOKUP($A97,'[1]INGRESSOS € - resum'!$B:$B,'[1]INGRESSOS € - resum'!D:D,0)</f>
        <v>0</v>
      </c>
      <c r="D97" s="40">
        <f>_xlfn.XLOOKUP($A97,'[1]INGRESSOS € - resum'!$B:$B,'[1]INGRESSOS € - resum'!E:E,0)</f>
        <v>0</v>
      </c>
      <c r="E97" s="40">
        <f>_xlfn.XLOOKUP($A97,'[1]INGRESSOS € - resum'!$B:$B,'[1]INGRESSOS € - resum'!F:F,0)</f>
        <v>0</v>
      </c>
      <c r="F97" s="40">
        <f>_xlfn.XLOOKUP($A97,'[1]INGRESSOS € - resum'!$B:$B,'[1]INGRESSOS € - resum'!G:G,0)</f>
        <v>0</v>
      </c>
      <c r="G97" s="45">
        <f t="shared" si="73"/>
        <v>0</v>
      </c>
    </row>
    <row r="98" spans="1:7" x14ac:dyDescent="0.2">
      <c r="A98" s="25"/>
      <c r="B98" s="51" t="s">
        <v>178</v>
      </c>
      <c r="C98" s="52">
        <f t="shared" ref="C98:E99" si="100">+C97</f>
        <v>0</v>
      </c>
      <c r="D98" s="52">
        <f t="shared" ref="D98" si="101">+D97</f>
        <v>0</v>
      </c>
      <c r="E98" s="53">
        <f t="shared" si="100"/>
        <v>0</v>
      </c>
      <c r="F98" s="52">
        <f t="shared" ref="F98" si="102">+F97</f>
        <v>0</v>
      </c>
      <c r="G98" s="50">
        <f t="shared" si="73"/>
        <v>0</v>
      </c>
    </row>
    <row r="99" spans="1:7" x14ac:dyDescent="0.2">
      <c r="A99" s="25"/>
      <c r="B99" s="28" t="s">
        <v>179</v>
      </c>
      <c r="C99" s="55">
        <f t="shared" si="100"/>
        <v>0</v>
      </c>
      <c r="D99" s="55">
        <f t="shared" ref="D99" si="103">+D98</f>
        <v>0</v>
      </c>
      <c r="E99" s="29">
        <f t="shared" si="100"/>
        <v>0</v>
      </c>
      <c r="F99" s="55">
        <f t="shared" ref="F99" si="104">+F98</f>
        <v>0</v>
      </c>
      <c r="G99" s="33">
        <f t="shared" si="73"/>
        <v>0</v>
      </c>
    </row>
    <row r="100" spans="1:7" x14ac:dyDescent="0.2">
      <c r="A100" s="25">
        <v>7100001</v>
      </c>
      <c r="B100" s="26" t="s">
        <v>219</v>
      </c>
      <c r="C100" s="40">
        <f>_xlfn.XLOOKUP($A100,'[1]INGRESSOS € - resum'!$B:$B,'[1]INGRESSOS € - resum'!D:D,0)</f>
        <v>0</v>
      </c>
      <c r="D100" s="40">
        <f>_xlfn.XLOOKUP($A100,'[1]INGRESSOS € - resum'!$B:$B,'[1]INGRESSOS € - resum'!E:E,0)</f>
        <v>0</v>
      </c>
      <c r="E100" s="40">
        <f>_xlfn.XLOOKUP($A100,'[1]INGRESSOS € - resum'!$B:$B,'[1]INGRESSOS € - resum'!F:F,0)</f>
        <v>0</v>
      </c>
      <c r="F100" s="40">
        <f>_xlfn.XLOOKUP($A100,'[1]INGRESSOS € - resum'!$B:$B,'[1]INGRESSOS € - resum'!G:G,0)</f>
        <v>0</v>
      </c>
      <c r="G100" s="45">
        <f t="shared" si="73"/>
        <v>0</v>
      </c>
    </row>
    <row r="101" spans="1:7" x14ac:dyDescent="0.2">
      <c r="A101" s="25"/>
      <c r="B101" s="51" t="s">
        <v>220</v>
      </c>
      <c r="C101" s="52">
        <f t="shared" ref="C101:E102" si="105">+C100</f>
        <v>0</v>
      </c>
      <c r="D101" s="52">
        <f t="shared" ref="D101" si="106">+D100</f>
        <v>0</v>
      </c>
      <c r="E101" s="53">
        <f t="shared" si="105"/>
        <v>0</v>
      </c>
      <c r="F101" s="52">
        <f t="shared" ref="F101" si="107">+F100</f>
        <v>0</v>
      </c>
      <c r="G101" s="50">
        <f t="shared" si="73"/>
        <v>0</v>
      </c>
    </row>
    <row r="102" spans="1:7" x14ac:dyDescent="0.2">
      <c r="A102" s="25"/>
      <c r="B102" s="28" t="s">
        <v>221</v>
      </c>
      <c r="C102" s="55">
        <f t="shared" si="105"/>
        <v>0</v>
      </c>
      <c r="D102" s="55">
        <f t="shared" ref="D102" si="108">+D101</f>
        <v>0</v>
      </c>
      <c r="E102" s="29">
        <f t="shared" si="105"/>
        <v>0</v>
      </c>
      <c r="F102" s="55">
        <f t="shared" ref="F102" si="109">+F101</f>
        <v>0</v>
      </c>
      <c r="G102" s="33">
        <f t="shared" si="73"/>
        <v>0</v>
      </c>
    </row>
    <row r="103" spans="1:7" x14ac:dyDescent="0.2">
      <c r="A103" s="25">
        <v>7305100</v>
      </c>
      <c r="B103" s="26" t="s">
        <v>210</v>
      </c>
      <c r="C103" s="40">
        <f>_xlfn.XLOOKUP($A103,'[1]INGRESSOS € - resum'!$B:$B,'[1]INGRESSOS € - resum'!D:D,0)</f>
        <v>0</v>
      </c>
      <c r="D103" s="40">
        <f>_xlfn.XLOOKUP($A103,'[1]INGRESSOS € - resum'!$B:$B,'[1]INGRESSOS € - resum'!E:E,0)</f>
        <v>614368.01</v>
      </c>
      <c r="E103" s="40">
        <f>_xlfn.XLOOKUP($A103,'[1]INGRESSOS € - resum'!$B:$B,'[1]INGRESSOS € - resum'!F:F,0)</f>
        <v>614368.01</v>
      </c>
      <c r="F103" s="40">
        <f>_xlfn.XLOOKUP($A103,'[1]INGRESSOS € - resum'!$B:$B,'[1]INGRESSOS € - resum'!G:G,0)</f>
        <v>579830.38</v>
      </c>
      <c r="G103" s="45">
        <f t="shared" ref="G103:G105" si="110">IFERROR(F103/E103,0)</f>
        <v>0.94378348247656974</v>
      </c>
    </row>
    <row r="104" spans="1:7" ht="22.5" x14ac:dyDescent="0.2">
      <c r="A104" s="25"/>
      <c r="B104" s="51" t="s">
        <v>279</v>
      </c>
      <c r="C104" s="52">
        <f t="shared" ref="C104:F105" si="111">+C103</f>
        <v>0</v>
      </c>
      <c r="D104" s="52">
        <f t="shared" si="111"/>
        <v>614368.01</v>
      </c>
      <c r="E104" s="53">
        <f t="shared" si="111"/>
        <v>614368.01</v>
      </c>
      <c r="F104" s="52">
        <f t="shared" si="111"/>
        <v>579830.38</v>
      </c>
      <c r="G104" s="50">
        <f t="shared" si="110"/>
        <v>0.94378348247656974</v>
      </c>
    </row>
    <row r="105" spans="1:7" ht="22.5" x14ac:dyDescent="0.2">
      <c r="A105" s="25"/>
      <c r="B105" s="28" t="s">
        <v>280</v>
      </c>
      <c r="C105" s="55">
        <f t="shared" ref="C105" si="112">+C104</f>
        <v>0</v>
      </c>
      <c r="D105" s="55">
        <f t="shared" si="111"/>
        <v>614368.01</v>
      </c>
      <c r="E105" s="29">
        <f t="shared" si="111"/>
        <v>614368.01</v>
      </c>
      <c r="F105" s="55">
        <f t="shared" si="111"/>
        <v>579830.38</v>
      </c>
      <c r="G105" s="33">
        <f t="shared" si="110"/>
        <v>0.94378348247656974</v>
      </c>
    </row>
    <row r="106" spans="1:7" x14ac:dyDescent="0.2">
      <c r="A106" s="25">
        <v>7410001</v>
      </c>
      <c r="B106" s="26" t="s">
        <v>222</v>
      </c>
      <c r="C106" s="40">
        <f>_xlfn.XLOOKUP($A106,'[1]INGRESSOS € - resum'!$B:$B,'[1]INGRESSOS € - resum'!D:D,0)</f>
        <v>0</v>
      </c>
      <c r="D106" s="40">
        <f>_xlfn.XLOOKUP($A106,'[1]INGRESSOS € - resum'!$B:$B,'[1]INGRESSOS € - resum'!E:E,0)</f>
        <v>0</v>
      </c>
      <c r="E106" s="40">
        <f>_xlfn.XLOOKUP($A106,'[1]INGRESSOS € - resum'!$B:$B,'[1]INGRESSOS € - resum'!F:F,0)</f>
        <v>0</v>
      </c>
      <c r="F106" s="40">
        <f>_xlfn.XLOOKUP($A106,'[1]INGRESSOS € - resum'!$B:$B,'[1]INGRESSOS € - resum'!G:G,0)</f>
        <v>0</v>
      </c>
      <c r="G106" s="45">
        <f t="shared" si="73"/>
        <v>0</v>
      </c>
    </row>
    <row r="107" spans="1:7" x14ac:dyDescent="0.2">
      <c r="A107" s="25"/>
      <c r="B107" s="51" t="s">
        <v>223</v>
      </c>
      <c r="C107" s="52">
        <f t="shared" ref="C107:E107" si="113">+C106</f>
        <v>0</v>
      </c>
      <c r="D107" s="52">
        <f t="shared" ref="D107" si="114">+D106</f>
        <v>0</v>
      </c>
      <c r="E107" s="53">
        <f t="shared" si="113"/>
        <v>0</v>
      </c>
      <c r="F107" s="52">
        <f t="shared" ref="F107" si="115">+F106</f>
        <v>0</v>
      </c>
      <c r="G107" s="50">
        <f t="shared" si="73"/>
        <v>0</v>
      </c>
    </row>
    <row r="108" spans="1:7" x14ac:dyDescent="0.2">
      <c r="A108" s="25">
        <v>7430001</v>
      </c>
      <c r="B108" s="51" t="s">
        <v>276</v>
      </c>
      <c r="C108" s="40">
        <f>_xlfn.XLOOKUP($A108,'[1]INGRESSOS € - resum'!$B:$B,'[1]INGRESSOS € - resum'!D:D,0)</f>
        <v>0</v>
      </c>
      <c r="D108" s="40">
        <f>_xlfn.XLOOKUP($A108,'[1]INGRESSOS € - resum'!$B:$B,'[1]INGRESSOS € - resum'!E:E,0)</f>
        <v>0</v>
      </c>
      <c r="E108" s="40">
        <f>_xlfn.XLOOKUP($A108,'[1]INGRESSOS € - resum'!$B:$B,'[1]INGRESSOS € - resum'!F:F,0)</f>
        <v>0</v>
      </c>
      <c r="F108" s="40">
        <f>_xlfn.XLOOKUP($A108,'[1]INGRESSOS € - resum'!$B:$B,'[1]INGRESSOS € - resum'!G:G,0)</f>
        <v>9345.76</v>
      </c>
      <c r="G108" s="45">
        <f t="shared" si="73"/>
        <v>0</v>
      </c>
    </row>
    <row r="109" spans="1:7" x14ac:dyDescent="0.2">
      <c r="A109" s="25"/>
      <c r="B109" s="51" t="s">
        <v>224</v>
      </c>
      <c r="C109" s="52">
        <f t="shared" ref="C109:E109" si="116">+C108</f>
        <v>0</v>
      </c>
      <c r="D109" s="52">
        <f t="shared" ref="D109" si="117">+D108</f>
        <v>0</v>
      </c>
      <c r="E109" s="53">
        <f t="shared" si="116"/>
        <v>0</v>
      </c>
      <c r="F109" s="52">
        <f t="shared" ref="F109" si="118">+F108</f>
        <v>9345.76</v>
      </c>
      <c r="G109" s="50">
        <f t="shared" si="73"/>
        <v>0</v>
      </c>
    </row>
    <row r="110" spans="1:7" ht="22.5" x14ac:dyDescent="0.2">
      <c r="A110" s="25"/>
      <c r="B110" s="35" t="s">
        <v>225</v>
      </c>
      <c r="C110" s="55">
        <f>+C107+C109</f>
        <v>0</v>
      </c>
      <c r="D110" s="55">
        <f>+D107+D109</f>
        <v>0</v>
      </c>
      <c r="E110" s="29">
        <f>+E107+E109</f>
        <v>0</v>
      </c>
      <c r="F110" s="55">
        <f>+F107+F109</f>
        <v>9345.76</v>
      </c>
      <c r="G110" s="33">
        <f t="shared" si="73"/>
        <v>0</v>
      </c>
    </row>
    <row r="111" spans="1:7" x14ac:dyDescent="0.2">
      <c r="A111" s="25">
        <v>7600001</v>
      </c>
      <c r="B111" s="51" t="s">
        <v>226</v>
      </c>
      <c r="C111" s="40">
        <f>_xlfn.XLOOKUP($A111,'[1]INGRESSOS € - resum'!$B:$B,'[1]INGRESSOS € - resum'!D:D,0)</f>
        <v>0</v>
      </c>
      <c r="D111" s="40">
        <f>_xlfn.XLOOKUP($A111,'[1]INGRESSOS € - resum'!$B:$B,'[1]INGRESSOS € - resum'!E:E,0)</f>
        <v>0</v>
      </c>
      <c r="E111" s="40">
        <f>_xlfn.XLOOKUP($A111,'[1]INGRESSOS € - resum'!$B:$B,'[1]INGRESSOS € - resum'!F:F,0)</f>
        <v>0</v>
      </c>
      <c r="F111" s="40">
        <f>_xlfn.XLOOKUP($A111,'[1]INGRESSOS € - resum'!$B:$B,'[1]INGRESSOS € - resum'!G:G,0)</f>
        <v>0</v>
      </c>
      <c r="G111" s="45">
        <f t="shared" si="73"/>
        <v>0</v>
      </c>
    </row>
    <row r="112" spans="1:7" x14ac:dyDescent="0.2">
      <c r="A112" s="25"/>
      <c r="B112" s="51" t="s">
        <v>227</v>
      </c>
      <c r="C112" s="52">
        <f t="shared" ref="C112:E113" si="119">+C111</f>
        <v>0</v>
      </c>
      <c r="D112" s="52">
        <f t="shared" ref="D112" si="120">+D111</f>
        <v>0</v>
      </c>
      <c r="E112" s="53">
        <f t="shared" si="119"/>
        <v>0</v>
      </c>
      <c r="F112" s="52">
        <f t="shared" ref="F112" si="121">+F111</f>
        <v>0</v>
      </c>
      <c r="G112" s="50">
        <f t="shared" si="73"/>
        <v>0</v>
      </c>
    </row>
    <row r="113" spans="1:7" x14ac:dyDescent="0.2">
      <c r="A113" s="25"/>
      <c r="B113" s="28" t="s">
        <v>228</v>
      </c>
      <c r="C113" s="55">
        <f t="shared" si="119"/>
        <v>0</v>
      </c>
      <c r="D113" s="55">
        <f t="shared" ref="D113" si="122">+D112</f>
        <v>0</v>
      </c>
      <c r="E113" s="29">
        <f t="shared" si="119"/>
        <v>0</v>
      </c>
      <c r="F113" s="55">
        <f t="shared" ref="F113" si="123">+F112</f>
        <v>0</v>
      </c>
      <c r="G113" s="33">
        <f t="shared" si="73"/>
        <v>0</v>
      </c>
    </row>
    <row r="114" spans="1:7" x14ac:dyDescent="0.2">
      <c r="A114" s="25">
        <v>7700001</v>
      </c>
      <c r="B114" s="26" t="s">
        <v>148</v>
      </c>
      <c r="C114" s="40">
        <f>_xlfn.XLOOKUP($A114,'[1]INGRESSOS € - resum'!$B:$B,'[1]INGRESSOS € - resum'!D:D,0)</f>
        <v>0</v>
      </c>
      <c r="D114" s="40">
        <f>_xlfn.XLOOKUP($A114,'[1]INGRESSOS € - resum'!$B:$B,'[1]INGRESSOS € - resum'!E:E,0)</f>
        <v>0</v>
      </c>
      <c r="E114" s="40">
        <f>_xlfn.XLOOKUP($A114,'[1]INGRESSOS € - resum'!$B:$B,'[1]INGRESSOS € - resum'!F:F,0)</f>
        <v>0</v>
      </c>
      <c r="F114" s="40">
        <f>_xlfn.XLOOKUP($A114,'[1]INGRESSOS € - resum'!$B:$B,'[1]INGRESSOS € - resum'!G:G,0)</f>
        <v>0</v>
      </c>
      <c r="G114" s="45">
        <f t="shared" si="73"/>
        <v>0</v>
      </c>
    </row>
    <row r="115" spans="1:7" x14ac:dyDescent="0.2">
      <c r="A115" s="25"/>
      <c r="B115" s="51" t="s">
        <v>229</v>
      </c>
      <c r="C115" s="52">
        <f t="shared" ref="C115:E116" si="124">+C114</f>
        <v>0</v>
      </c>
      <c r="D115" s="52">
        <f t="shared" ref="D115" si="125">+D114</f>
        <v>0</v>
      </c>
      <c r="E115" s="53">
        <f t="shared" si="124"/>
        <v>0</v>
      </c>
      <c r="F115" s="52">
        <f t="shared" ref="F115" si="126">+F114</f>
        <v>0</v>
      </c>
      <c r="G115" s="50">
        <f t="shared" si="73"/>
        <v>0</v>
      </c>
    </row>
    <row r="116" spans="1:7" x14ac:dyDescent="0.2">
      <c r="A116" s="25"/>
      <c r="B116" s="28" t="s">
        <v>199</v>
      </c>
      <c r="C116" s="55">
        <f t="shared" si="124"/>
        <v>0</v>
      </c>
      <c r="D116" s="55">
        <f t="shared" ref="D116" si="127">+D115</f>
        <v>0</v>
      </c>
      <c r="E116" s="29">
        <f t="shared" si="124"/>
        <v>0</v>
      </c>
      <c r="F116" s="55">
        <f t="shared" ref="F116" si="128">+F115</f>
        <v>0</v>
      </c>
      <c r="G116" s="33">
        <f t="shared" si="73"/>
        <v>0</v>
      </c>
    </row>
    <row r="117" spans="1:7" x14ac:dyDescent="0.2">
      <c r="A117" s="25">
        <v>7800001</v>
      </c>
      <c r="B117" s="26" t="s">
        <v>180</v>
      </c>
      <c r="C117" s="40">
        <f>_xlfn.XLOOKUP($A117,'[1]INGRESSOS € - resum'!$B:$B,'[1]INGRESSOS € - resum'!D:D,0)</f>
        <v>0</v>
      </c>
      <c r="D117" s="40">
        <f>_xlfn.XLOOKUP($A117,'[1]INGRESSOS € - resum'!$B:$B,'[1]INGRESSOS € - resum'!E:E,0)</f>
        <v>0</v>
      </c>
      <c r="E117" s="40">
        <f>_xlfn.XLOOKUP($A117,'[1]INGRESSOS € - resum'!$B:$B,'[1]INGRESSOS € - resum'!F:F,0)</f>
        <v>0</v>
      </c>
      <c r="F117" s="40">
        <f>_xlfn.XLOOKUP($A117,'[1]INGRESSOS € - resum'!$B:$B,'[1]INGRESSOS € - resum'!G:G,0)</f>
        <v>0</v>
      </c>
      <c r="G117" s="45">
        <f t="shared" si="73"/>
        <v>0</v>
      </c>
    </row>
    <row r="118" spans="1:7" x14ac:dyDescent="0.2">
      <c r="A118" s="25"/>
      <c r="B118" s="51" t="s">
        <v>181</v>
      </c>
      <c r="C118" s="52">
        <f t="shared" ref="C118:E118" si="129">+C117</f>
        <v>0</v>
      </c>
      <c r="D118" s="52">
        <f t="shared" ref="D118" si="130">+D117</f>
        <v>0</v>
      </c>
      <c r="E118" s="53">
        <f t="shared" si="129"/>
        <v>0</v>
      </c>
      <c r="F118" s="52">
        <f t="shared" ref="F118" si="131">+F117</f>
        <v>0</v>
      </c>
      <c r="G118" s="50">
        <f t="shared" si="73"/>
        <v>0</v>
      </c>
    </row>
    <row r="119" spans="1:7" x14ac:dyDescent="0.2">
      <c r="A119" s="25">
        <v>7810001</v>
      </c>
      <c r="B119" s="26" t="s">
        <v>152</v>
      </c>
      <c r="C119" s="40">
        <f>_xlfn.XLOOKUP($A119,'[1]INGRESSOS € - resum'!$B:$B,'[1]INGRESSOS € - resum'!D:D,0)</f>
        <v>0</v>
      </c>
      <c r="D119" s="40">
        <f>_xlfn.XLOOKUP($A119,'[1]INGRESSOS € - resum'!$B:$B,'[1]INGRESSOS € - resum'!E:E,0)</f>
        <v>0</v>
      </c>
      <c r="E119" s="40">
        <f>_xlfn.XLOOKUP($A119,'[1]INGRESSOS € - resum'!$B:$B,'[1]INGRESSOS € - resum'!F:F,0)</f>
        <v>0</v>
      </c>
      <c r="F119" s="40">
        <f>_xlfn.XLOOKUP($A119,'[1]INGRESSOS € - resum'!$B:$B,'[1]INGRESSOS € - resum'!G:G,0)</f>
        <v>0</v>
      </c>
      <c r="G119" s="45">
        <f t="shared" si="73"/>
        <v>0</v>
      </c>
    </row>
    <row r="120" spans="1:7" x14ac:dyDescent="0.2">
      <c r="A120" s="25"/>
      <c r="B120" s="51" t="s">
        <v>182</v>
      </c>
      <c r="C120" s="52">
        <f t="shared" ref="C120:E121" si="132">+C119</f>
        <v>0</v>
      </c>
      <c r="D120" s="52">
        <f t="shared" ref="D120" si="133">+D119</f>
        <v>0</v>
      </c>
      <c r="E120" s="53">
        <f t="shared" si="132"/>
        <v>0</v>
      </c>
      <c r="F120" s="52">
        <f t="shared" ref="F120" si="134">+F119</f>
        <v>0</v>
      </c>
      <c r="G120" s="50">
        <f t="shared" si="73"/>
        <v>0</v>
      </c>
    </row>
    <row r="121" spans="1:7" ht="22.5" x14ac:dyDescent="0.2">
      <c r="A121" s="25"/>
      <c r="B121" s="28" t="s">
        <v>183</v>
      </c>
      <c r="C121" s="55">
        <f t="shared" si="132"/>
        <v>0</v>
      </c>
      <c r="D121" s="55">
        <f t="shared" ref="D121" si="135">+D120</f>
        <v>0</v>
      </c>
      <c r="E121" s="29">
        <f t="shared" si="132"/>
        <v>0</v>
      </c>
      <c r="F121" s="55">
        <f t="shared" ref="F121" si="136">+F120</f>
        <v>0</v>
      </c>
      <c r="G121" s="33">
        <f t="shared" si="73"/>
        <v>0</v>
      </c>
    </row>
    <row r="122" spans="1:7" x14ac:dyDescent="0.2">
      <c r="A122" s="25">
        <v>7990001</v>
      </c>
      <c r="B122" s="26" t="s">
        <v>273</v>
      </c>
      <c r="C122" s="40">
        <f>_xlfn.XLOOKUP($A122,'[1]INGRESSOS € - resum'!$B:$B,'[1]INGRESSOS € - resum'!D:D,0)</f>
        <v>0</v>
      </c>
      <c r="D122" s="40">
        <f>_xlfn.XLOOKUP($A122,'[1]INGRESSOS € - resum'!$B:$B,'[1]INGRESSOS € - resum'!E:E,0)</f>
        <v>0</v>
      </c>
      <c r="E122" s="40">
        <f>_xlfn.XLOOKUP($A122,'[1]INGRESSOS € - resum'!$B:$B,'[1]INGRESSOS € - resum'!F:F,0)</f>
        <v>0</v>
      </c>
      <c r="F122" s="40">
        <f>_xlfn.XLOOKUP($A122,'[1]INGRESSOS € - resum'!$B:$B,'[1]INGRESSOS € - resum'!G:G,0)</f>
        <v>0</v>
      </c>
      <c r="G122" s="45">
        <f t="shared" ref="G122" si="137">IFERROR(F122/E122,0)</f>
        <v>0</v>
      </c>
    </row>
    <row r="123" spans="1:7" x14ac:dyDescent="0.2">
      <c r="A123" s="25"/>
      <c r="B123" s="51" t="s">
        <v>274</v>
      </c>
      <c r="C123" s="52">
        <f t="shared" ref="C123:F124" si="138">+C122</f>
        <v>0</v>
      </c>
      <c r="D123" s="52">
        <f t="shared" si="138"/>
        <v>0</v>
      </c>
      <c r="E123" s="53">
        <f t="shared" si="138"/>
        <v>0</v>
      </c>
      <c r="F123" s="52">
        <f t="shared" si="138"/>
        <v>0</v>
      </c>
      <c r="G123" s="63">
        <f t="shared" si="73"/>
        <v>0</v>
      </c>
    </row>
    <row r="124" spans="1:7" x14ac:dyDescent="0.2">
      <c r="A124" s="25"/>
      <c r="B124" s="28" t="s">
        <v>275</v>
      </c>
      <c r="C124" s="55">
        <f t="shared" si="138"/>
        <v>0</v>
      </c>
      <c r="D124" s="55">
        <f t="shared" si="138"/>
        <v>0</v>
      </c>
      <c r="E124" s="29">
        <f t="shared" si="138"/>
        <v>0</v>
      </c>
      <c r="F124" s="55">
        <f t="shared" si="138"/>
        <v>0</v>
      </c>
      <c r="G124" s="64">
        <f t="shared" si="73"/>
        <v>0</v>
      </c>
    </row>
    <row r="125" spans="1:7" x14ac:dyDescent="0.2">
      <c r="A125" s="25"/>
      <c r="B125" s="28" t="s">
        <v>297</v>
      </c>
      <c r="C125" s="65">
        <f>+C99+C110+C121+C116+C102+C113+C124+C105</f>
        <v>0</v>
      </c>
      <c r="D125" s="65">
        <f>+D99+D110+D121+D116+D102+D113+D124+D105</f>
        <v>614368.01</v>
      </c>
      <c r="E125" s="65">
        <f>+E99+E110+E121+E116+E102+E113+E124+E105</f>
        <v>614368.01</v>
      </c>
      <c r="F125" s="65">
        <f>+F99+F110+F121+F116+F102+F113+F124+F105</f>
        <v>589176.14</v>
      </c>
      <c r="G125" s="66">
        <f t="shared" si="73"/>
        <v>0.95899547243678918</v>
      </c>
    </row>
    <row r="126" spans="1:7" ht="22.5" x14ac:dyDescent="0.2">
      <c r="A126" s="37">
        <v>8108875</v>
      </c>
      <c r="B126" s="26" t="s">
        <v>328</v>
      </c>
      <c r="C126" s="40">
        <f>_xlfn.XLOOKUP($A126,'[1]INGRESSOS € - resum'!$B:$B,'[1]INGRESSOS € - resum'!D:D,0)</f>
        <v>0</v>
      </c>
      <c r="D126" s="40">
        <f>_xlfn.XLOOKUP($A126,'[1]INGRESSOS € - resum'!$B:$B,'[1]INGRESSOS € - resum'!E:E,0)</f>
        <v>150000</v>
      </c>
      <c r="E126" s="40">
        <f>_xlfn.XLOOKUP($A126,'[1]INGRESSOS € - resum'!$B:$B,'[1]INGRESSOS € - resum'!F:F,0)</f>
        <v>150000</v>
      </c>
      <c r="F126" s="40">
        <f>_xlfn.XLOOKUP($A126,'[1]INGRESSOS € - resum'!$B:$B,'[1]INGRESSOS € - resum'!G:G,0)</f>
        <v>143549.93</v>
      </c>
      <c r="G126" s="45">
        <f t="shared" ref="G126" si="139">IFERROR(F126/E126,0)</f>
        <v>0.95699953333333332</v>
      </c>
    </row>
    <row r="127" spans="1:7" x14ac:dyDescent="0.2">
      <c r="A127" s="37">
        <v>8106680</v>
      </c>
      <c r="B127" s="26" t="s">
        <v>184</v>
      </c>
      <c r="C127" s="40">
        <f>_xlfn.XLOOKUP($A127,'[1]INGRESSOS € - resum'!$B:$B,'[1]INGRESSOS € - resum'!D:D,0)</f>
        <v>246919.58</v>
      </c>
      <c r="D127" s="40">
        <f>_xlfn.XLOOKUP($A127,'[1]INGRESSOS € - resum'!$B:$B,'[1]INGRESSOS € - resum'!E:E,0)</f>
        <v>0</v>
      </c>
      <c r="E127" s="40">
        <f>_xlfn.XLOOKUP($A127,'[1]INGRESSOS € - resum'!$B:$B,'[1]INGRESSOS € - resum'!F:F,0)</f>
        <v>246919.58</v>
      </c>
      <c r="F127" s="40">
        <f>_xlfn.XLOOKUP($A127,'[1]INGRESSOS € - resum'!$B:$B,'[1]INGRESSOS € - resum'!G:G,0)</f>
        <v>246919.58</v>
      </c>
      <c r="G127" s="45">
        <f t="shared" si="73"/>
        <v>1</v>
      </c>
    </row>
    <row r="128" spans="1:7" ht="22.5" x14ac:dyDescent="0.2">
      <c r="A128" s="37"/>
      <c r="B128" s="67" t="s">
        <v>230</v>
      </c>
      <c r="C128" s="52">
        <f>SUM(C126:C127)</f>
        <v>246919.58</v>
      </c>
      <c r="D128" s="52">
        <f>SUM(D126:D127)</f>
        <v>150000</v>
      </c>
      <c r="E128" s="52">
        <f>SUM(E126:E127)</f>
        <v>396919.57999999996</v>
      </c>
      <c r="F128" s="52">
        <f>SUM(F126:F127)</f>
        <v>390469.51</v>
      </c>
      <c r="G128" s="50">
        <f t="shared" si="73"/>
        <v>0.98374968047683631</v>
      </c>
    </row>
    <row r="129" spans="1:7" s="27" customFormat="1" x14ac:dyDescent="0.2">
      <c r="A129" s="37">
        <v>8140001</v>
      </c>
      <c r="B129" s="26" t="s">
        <v>185</v>
      </c>
      <c r="C129" s="40">
        <f>_xlfn.XLOOKUP($A129,'[1]INGRESSOS € - resum'!$B:$B,'[1]INGRESSOS € - resum'!D:D,0)</f>
        <v>0</v>
      </c>
      <c r="D129" s="40">
        <f>_xlfn.XLOOKUP($A129,'[1]INGRESSOS € - resum'!$B:$B,'[1]INGRESSOS € - resum'!E:E,0)</f>
        <v>0</v>
      </c>
      <c r="E129" s="40">
        <f>_xlfn.XLOOKUP($A129,'[1]INGRESSOS € - resum'!$B:$B,'[1]INGRESSOS € - resum'!F:F,0)</f>
        <v>0</v>
      </c>
      <c r="F129" s="40">
        <f>_xlfn.XLOOKUP($A129,'[1]INGRESSOS € - resum'!$B:$B,'[1]INGRESSOS € - resum'!G:G,0)</f>
        <v>0</v>
      </c>
      <c r="G129" s="45">
        <f t="shared" si="73"/>
        <v>0</v>
      </c>
    </row>
    <row r="130" spans="1:7" x14ac:dyDescent="0.2">
      <c r="A130" s="37"/>
      <c r="B130" s="51" t="s">
        <v>186</v>
      </c>
      <c r="C130" s="52">
        <f t="shared" ref="C130:E130" si="140">+C129</f>
        <v>0</v>
      </c>
      <c r="D130" s="52">
        <f t="shared" ref="D130" si="141">+D129</f>
        <v>0</v>
      </c>
      <c r="E130" s="53">
        <f t="shared" si="140"/>
        <v>0</v>
      </c>
      <c r="F130" s="52">
        <f t="shared" ref="F130" si="142">+F129</f>
        <v>0</v>
      </c>
      <c r="G130" s="50">
        <f t="shared" si="73"/>
        <v>0</v>
      </c>
    </row>
    <row r="131" spans="1:7" x14ac:dyDescent="0.2">
      <c r="A131" s="37"/>
      <c r="B131" s="28" t="s">
        <v>187</v>
      </c>
      <c r="C131" s="55">
        <f>+C130+C128</f>
        <v>246919.58</v>
      </c>
      <c r="D131" s="55">
        <f>+D130+D128</f>
        <v>150000</v>
      </c>
      <c r="E131" s="55">
        <f>+E130+E128</f>
        <v>396919.57999999996</v>
      </c>
      <c r="F131" s="55">
        <f>+F130+F128</f>
        <v>390469.51</v>
      </c>
      <c r="G131" s="68">
        <f t="shared" si="73"/>
        <v>0.98374968047683631</v>
      </c>
    </row>
    <row r="132" spans="1:7" s="6" customFormat="1" x14ac:dyDescent="0.2">
      <c r="A132" s="37">
        <v>8200001</v>
      </c>
      <c r="B132" s="26" t="s">
        <v>188</v>
      </c>
      <c r="C132" s="40">
        <f>_xlfn.XLOOKUP($A132,'[1]INGRESSOS € - resum'!$B:$B,'[1]INGRESSOS € - resum'!D:D,0)</f>
        <v>0</v>
      </c>
      <c r="D132" s="40">
        <f>_xlfn.XLOOKUP($A132,'[1]INGRESSOS € - resum'!$B:$B,'[1]INGRESSOS € - resum'!E:E,0)</f>
        <v>0</v>
      </c>
      <c r="E132" s="40">
        <f>_xlfn.XLOOKUP($A132,'[1]INGRESSOS € - resum'!$B:$B,'[1]INGRESSOS € - resum'!F:F,0)</f>
        <v>0</v>
      </c>
      <c r="F132" s="40">
        <f>_xlfn.XLOOKUP($A132,'[1]INGRESSOS € - resum'!$B:$B,'[1]INGRESSOS € - resum'!G:G,0)</f>
        <v>0</v>
      </c>
      <c r="G132" s="45">
        <f t="shared" si="73"/>
        <v>0</v>
      </c>
    </row>
    <row r="133" spans="1:7" s="6" customFormat="1" x14ac:dyDescent="0.2">
      <c r="A133" s="37"/>
      <c r="B133" s="51" t="s">
        <v>231</v>
      </c>
      <c r="C133" s="52">
        <f t="shared" ref="C133:E133" si="143">+C132</f>
        <v>0</v>
      </c>
      <c r="D133" s="52">
        <f t="shared" ref="D133" si="144">+D132</f>
        <v>0</v>
      </c>
      <c r="E133" s="53">
        <f t="shared" si="143"/>
        <v>0</v>
      </c>
      <c r="F133" s="52">
        <f t="shared" ref="F133" si="145">+F132</f>
        <v>0</v>
      </c>
      <c r="G133" s="50">
        <f t="shared" si="73"/>
        <v>0</v>
      </c>
    </row>
    <row r="134" spans="1:7" x14ac:dyDescent="0.2">
      <c r="A134" s="37">
        <v>8210001</v>
      </c>
      <c r="B134" s="26" t="s">
        <v>189</v>
      </c>
      <c r="C134" s="40">
        <f>_xlfn.XLOOKUP($A134,'[1]INGRESSOS € - resum'!$B:$B,'[1]INGRESSOS € - resum'!D:D,0)</f>
        <v>0</v>
      </c>
      <c r="D134" s="40">
        <f>_xlfn.XLOOKUP($A134,'[1]INGRESSOS € - resum'!$B:$B,'[1]INGRESSOS € - resum'!E:E,0)</f>
        <v>0</v>
      </c>
      <c r="E134" s="40">
        <f>_xlfn.XLOOKUP($A134,'[1]INGRESSOS € - resum'!$B:$B,'[1]INGRESSOS € - resum'!F:F,0)</f>
        <v>0</v>
      </c>
      <c r="F134" s="40">
        <f>_xlfn.XLOOKUP($A134,'[1]INGRESSOS € - resum'!$B:$B,'[1]INGRESSOS € - resum'!G:G,0)</f>
        <v>0</v>
      </c>
      <c r="G134" s="45">
        <f t="shared" si="73"/>
        <v>0</v>
      </c>
    </row>
    <row r="135" spans="1:7" x14ac:dyDescent="0.2">
      <c r="A135" s="37"/>
      <c r="B135" s="51" t="s">
        <v>232</v>
      </c>
      <c r="C135" s="52">
        <f>+C134</f>
        <v>0</v>
      </c>
      <c r="D135" s="52">
        <f>+D134</f>
        <v>0</v>
      </c>
      <c r="E135" s="53">
        <f t="shared" ref="E135" si="146">+E134</f>
        <v>0</v>
      </c>
      <c r="F135" s="52">
        <f>+F134</f>
        <v>0</v>
      </c>
      <c r="G135" s="50">
        <f t="shared" si="73"/>
        <v>0</v>
      </c>
    </row>
    <row r="136" spans="1:7" x14ac:dyDescent="0.2">
      <c r="A136" s="37"/>
      <c r="B136" s="28" t="s">
        <v>190</v>
      </c>
      <c r="C136" s="55">
        <f t="shared" ref="C136:E136" si="147">+C133+C135</f>
        <v>0</v>
      </c>
      <c r="D136" s="55">
        <f t="shared" ref="D136" si="148">+D133+D135</f>
        <v>0</v>
      </c>
      <c r="E136" s="29">
        <f t="shared" si="147"/>
        <v>0</v>
      </c>
      <c r="F136" s="55">
        <f t="shared" ref="F136" si="149">+F133+F135</f>
        <v>0</v>
      </c>
      <c r="G136" s="33">
        <f t="shared" si="73"/>
        <v>0</v>
      </c>
    </row>
    <row r="137" spans="1:7" x14ac:dyDescent="0.2">
      <c r="A137" s="25">
        <v>8315100</v>
      </c>
      <c r="B137" s="26" t="s">
        <v>233</v>
      </c>
      <c r="C137" s="40">
        <f>_xlfn.XLOOKUP($A137,'[1]INGRESSOS € - resum'!$B:$B,'[1]INGRESSOS € - resum'!D:D,0)</f>
        <v>11954210.68</v>
      </c>
      <c r="D137" s="40">
        <f>_xlfn.XLOOKUP($A137,'[1]INGRESSOS € - resum'!$B:$B,'[1]INGRESSOS € - resum'!E:E,0)</f>
        <v>-4964422.46</v>
      </c>
      <c r="E137" s="40">
        <f>_xlfn.XLOOKUP($A137,'[1]INGRESSOS € - resum'!$B:$B,'[1]INGRESSOS € - resum'!F:F,0)</f>
        <v>6989788.2199999997</v>
      </c>
      <c r="F137" s="40">
        <f>_xlfn.XLOOKUP($A137,'[1]INGRESSOS € - resum'!$B:$B,'[1]INGRESSOS € - resum'!G:G,0)</f>
        <v>6998767.4800000004</v>
      </c>
      <c r="G137" s="45">
        <f t="shared" si="73"/>
        <v>1.001284625473245</v>
      </c>
    </row>
    <row r="138" spans="1:7" ht="22.5" x14ac:dyDescent="0.2">
      <c r="A138" s="62"/>
      <c r="B138" s="51" t="s">
        <v>234</v>
      </c>
      <c r="C138" s="52">
        <f t="shared" ref="C138:E139" si="150">+C137</f>
        <v>11954210.68</v>
      </c>
      <c r="D138" s="52">
        <f t="shared" ref="D138" si="151">+D137</f>
        <v>-4964422.46</v>
      </c>
      <c r="E138" s="53">
        <f t="shared" si="150"/>
        <v>6989788.2199999997</v>
      </c>
      <c r="F138" s="52">
        <f t="shared" ref="F138" si="152">+F137</f>
        <v>6998767.4800000004</v>
      </c>
      <c r="G138" s="50">
        <f t="shared" si="73"/>
        <v>1.001284625473245</v>
      </c>
    </row>
    <row r="139" spans="1:7" ht="22.5" x14ac:dyDescent="0.2">
      <c r="A139" s="37"/>
      <c r="B139" s="28" t="s">
        <v>235</v>
      </c>
      <c r="C139" s="55">
        <f t="shared" si="150"/>
        <v>11954210.68</v>
      </c>
      <c r="D139" s="55">
        <f t="shared" ref="D139" si="153">+D138</f>
        <v>-4964422.46</v>
      </c>
      <c r="E139" s="29">
        <f t="shared" si="150"/>
        <v>6989788.2199999997</v>
      </c>
      <c r="F139" s="55">
        <f t="shared" ref="F139" si="154">+F138</f>
        <v>6998767.4800000004</v>
      </c>
      <c r="G139" s="68">
        <f t="shared" si="73"/>
        <v>1.001284625473245</v>
      </c>
    </row>
    <row r="140" spans="1:7" x14ac:dyDescent="0.2">
      <c r="A140" s="60">
        <v>8700001</v>
      </c>
      <c r="B140" s="61" t="s">
        <v>277</v>
      </c>
      <c r="C140" s="40">
        <f>_xlfn.XLOOKUP($A140,'[1]INGRESSOS € - resum'!$B:$B,'[1]INGRESSOS € - resum'!D:D,0)</f>
        <v>0</v>
      </c>
      <c r="D140" s="40">
        <f>_xlfn.XLOOKUP($A140,'[1]INGRESSOS € - resum'!$B:$B,'[1]INGRESSOS € - resum'!E:E,0)</f>
        <v>3722243.42</v>
      </c>
      <c r="E140" s="40">
        <f>_xlfn.XLOOKUP($A140,'[1]INGRESSOS € - resum'!$B:$B,'[1]INGRESSOS € - resum'!F:F,0)</f>
        <v>3722243.42</v>
      </c>
      <c r="F140" s="40">
        <f>_xlfn.XLOOKUP($A140,'[1]INGRESSOS € - resum'!$B:$B,'[1]INGRESSOS € - resum'!G:G,0)</f>
        <v>0</v>
      </c>
      <c r="G140" s="45">
        <f t="shared" ref="G140:G142" si="155">IFERROR(F140/E140,0)</f>
        <v>0</v>
      </c>
    </row>
    <row r="141" spans="1:7" x14ac:dyDescent="0.2">
      <c r="A141" s="25"/>
      <c r="B141" s="51" t="s">
        <v>283</v>
      </c>
      <c r="C141" s="52">
        <f t="shared" ref="C141:F142" si="156">+C140</f>
        <v>0</v>
      </c>
      <c r="D141" s="52">
        <f t="shared" si="156"/>
        <v>3722243.42</v>
      </c>
      <c r="E141" s="53">
        <f t="shared" si="156"/>
        <v>3722243.42</v>
      </c>
      <c r="F141" s="52">
        <f t="shared" si="156"/>
        <v>0</v>
      </c>
      <c r="G141" s="50">
        <f t="shared" si="155"/>
        <v>0</v>
      </c>
    </row>
    <row r="142" spans="1:7" x14ac:dyDescent="0.2">
      <c r="A142" s="25"/>
      <c r="B142" s="28" t="s">
        <v>278</v>
      </c>
      <c r="C142" s="55">
        <f t="shared" ref="C142" si="157">+C141</f>
        <v>0</v>
      </c>
      <c r="D142" s="55">
        <f t="shared" si="156"/>
        <v>3722243.42</v>
      </c>
      <c r="E142" s="29">
        <f t="shared" si="156"/>
        <v>3722243.42</v>
      </c>
      <c r="F142" s="55">
        <f t="shared" si="156"/>
        <v>0</v>
      </c>
      <c r="G142" s="33">
        <f t="shared" si="155"/>
        <v>0</v>
      </c>
    </row>
    <row r="143" spans="1:7" x14ac:dyDescent="0.2">
      <c r="A143" s="25">
        <v>8900001</v>
      </c>
      <c r="B143" s="26" t="s">
        <v>236</v>
      </c>
      <c r="C143" s="40">
        <f>_xlfn.XLOOKUP($A143,'[1]INGRESSOS € - resum'!$B:$B,'[1]INGRESSOS € - resum'!D:D,0)</f>
        <v>0</v>
      </c>
      <c r="D143" s="40">
        <f>_xlfn.XLOOKUP($A143,'[1]INGRESSOS € - resum'!$B:$B,'[1]INGRESSOS € - resum'!E:E,0)</f>
        <v>0</v>
      </c>
      <c r="E143" s="40">
        <f>_xlfn.XLOOKUP($A143,'[1]INGRESSOS € - resum'!$B:$B,'[1]INGRESSOS € - resum'!F:F,0)</f>
        <v>0</v>
      </c>
      <c r="F143" s="40">
        <f>_xlfn.XLOOKUP($A143,'[1]INGRESSOS € - resum'!$B:$B,'[1]INGRESSOS € - resum'!G:G,0)</f>
        <v>0</v>
      </c>
      <c r="G143" s="45">
        <f t="shared" si="73"/>
        <v>0</v>
      </c>
    </row>
    <row r="144" spans="1:7" x14ac:dyDescent="0.2">
      <c r="A144" s="25"/>
      <c r="B144" s="51" t="s">
        <v>191</v>
      </c>
      <c r="C144" s="52">
        <f t="shared" ref="C144:E145" si="158">+C143</f>
        <v>0</v>
      </c>
      <c r="D144" s="52">
        <f t="shared" ref="D144" si="159">+D143</f>
        <v>0</v>
      </c>
      <c r="E144" s="53">
        <f t="shared" si="158"/>
        <v>0</v>
      </c>
      <c r="F144" s="52">
        <f t="shared" ref="F144" si="160">+F143</f>
        <v>0</v>
      </c>
      <c r="G144" s="50">
        <f t="shared" si="73"/>
        <v>0</v>
      </c>
    </row>
    <row r="145" spans="1:7" x14ac:dyDescent="0.2">
      <c r="A145" s="25"/>
      <c r="B145" s="28" t="s">
        <v>237</v>
      </c>
      <c r="C145" s="55">
        <f t="shared" si="158"/>
        <v>0</v>
      </c>
      <c r="D145" s="55">
        <f t="shared" ref="D145" si="161">+D144</f>
        <v>0</v>
      </c>
      <c r="E145" s="29">
        <f t="shared" si="158"/>
        <v>0</v>
      </c>
      <c r="F145" s="55">
        <f t="shared" ref="F145" si="162">+F144</f>
        <v>0</v>
      </c>
      <c r="G145" s="33">
        <f t="shared" si="73"/>
        <v>0</v>
      </c>
    </row>
    <row r="146" spans="1:7" x14ac:dyDescent="0.2">
      <c r="A146" s="25"/>
      <c r="B146" s="28" t="s">
        <v>298</v>
      </c>
      <c r="C146" s="56">
        <f>+C136+C131+C139+C145+C142</f>
        <v>12201130.26</v>
      </c>
      <c r="D146" s="56">
        <f>+D136+D131+D139+D145+D142</f>
        <v>-1092179.04</v>
      </c>
      <c r="E146" s="56">
        <f>+E136+E131+E139+E145+E142</f>
        <v>11108951.219999999</v>
      </c>
      <c r="F146" s="56">
        <f>+F136+F131+F139+F145+F142</f>
        <v>7389236.9900000002</v>
      </c>
      <c r="G146" s="58">
        <f t="shared" si="73"/>
        <v>0.66516062980786061</v>
      </c>
    </row>
    <row r="147" spans="1:7" x14ac:dyDescent="0.2">
      <c r="A147" s="25">
        <v>9110001</v>
      </c>
      <c r="B147" s="26" t="s">
        <v>291</v>
      </c>
      <c r="C147" s="40">
        <f>_xlfn.XLOOKUP($A147,'[1]INGRESSOS € - resum'!$B:$B,'[1]INGRESSOS € - resum'!D:D,0)</f>
        <v>0</v>
      </c>
      <c r="D147" s="40">
        <f>_xlfn.XLOOKUP($A147,'[1]INGRESSOS € - resum'!$B:$B,'[1]INGRESSOS € - resum'!E:E,0)</f>
        <v>12057383</v>
      </c>
      <c r="E147" s="40">
        <f>_xlfn.XLOOKUP($A147,'[1]INGRESSOS € - resum'!$B:$B,'[1]INGRESSOS € - resum'!F:F,0)</f>
        <v>12057383</v>
      </c>
      <c r="F147" s="40">
        <f>_xlfn.XLOOKUP($A147,'[1]INGRESSOS € - resum'!$B:$B,'[1]INGRESSOS € - resum'!G:G,0)</f>
        <v>12070028.359999999</v>
      </c>
      <c r="G147" s="45">
        <f t="shared" si="73"/>
        <v>1.0010487648936754</v>
      </c>
    </row>
    <row r="148" spans="1:7" ht="22.5" x14ac:dyDescent="0.2">
      <c r="A148" s="25"/>
      <c r="B148" s="51" t="s">
        <v>238</v>
      </c>
      <c r="C148" s="69">
        <f t="shared" ref="C148:E148" si="163">+C147</f>
        <v>0</v>
      </c>
      <c r="D148" s="69">
        <f t="shared" ref="D148" si="164">+D147</f>
        <v>12057383</v>
      </c>
      <c r="E148" s="70">
        <f t="shared" si="163"/>
        <v>12057383</v>
      </c>
      <c r="F148" s="69">
        <f t="shared" ref="F148" si="165">+F147</f>
        <v>12070028.359999999</v>
      </c>
      <c r="G148" s="71">
        <f t="shared" si="73"/>
        <v>1.0010487648936754</v>
      </c>
    </row>
    <row r="149" spans="1:7" x14ac:dyDescent="0.2">
      <c r="A149" s="25">
        <v>9130001</v>
      </c>
      <c r="B149" s="26" t="s">
        <v>284</v>
      </c>
      <c r="C149" s="40">
        <f>_xlfn.XLOOKUP($A149,'[1]INGRESSOS € - resum'!$B:$B,'[1]INGRESSOS € - resum'!D:D,0)</f>
        <v>0</v>
      </c>
      <c r="D149" s="40">
        <f>_xlfn.XLOOKUP($A149,'[1]INGRESSOS € - resum'!$B:$B,'[1]INGRESSOS € - resum'!E:E,0)</f>
        <v>0</v>
      </c>
      <c r="E149" s="40">
        <f>_xlfn.XLOOKUP($A149,'[1]INGRESSOS € - resum'!$B:$B,'[1]INGRESSOS € - resum'!F:F,0)</f>
        <v>0</v>
      </c>
      <c r="F149" s="40">
        <f>_xlfn.XLOOKUP($A149,'[1]INGRESSOS € - resum'!$B:$B,'[1]INGRESSOS € - resum'!G:G,0)</f>
        <v>0</v>
      </c>
      <c r="G149" s="45">
        <f t="shared" ref="G149:G158" si="166">IFERROR(F149/E149,0)</f>
        <v>0</v>
      </c>
    </row>
    <row r="150" spans="1:7" ht="22.5" x14ac:dyDescent="0.2">
      <c r="A150" s="25"/>
      <c r="B150" s="51" t="s">
        <v>292</v>
      </c>
      <c r="C150" s="52">
        <f t="shared" ref="C150:E150" si="167">+C149</f>
        <v>0</v>
      </c>
      <c r="D150" s="52">
        <f t="shared" ref="D150" si="168">+D149</f>
        <v>0</v>
      </c>
      <c r="E150" s="53">
        <f t="shared" si="167"/>
        <v>0</v>
      </c>
      <c r="F150" s="52">
        <f t="shared" ref="F150" si="169">+F149</f>
        <v>0</v>
      </c>
      <c r="G150" s="50">
        <f t="shared" si="166"/>
        <v>0</v>
      </c>
    </row>
    <row r="151" spans="1:7" customFormat="1" x14ac:dyDescent="0.2">
      <c r="A151" s="25"/>
      <c r="B151" s="28" t="s">
        <v>192</v>
      </c>
      <c r="C151" s="55">
        <f>+C150+C148</f>
        <v>0</v>
      </c>
      <c r="D151" s="55">
        <f>+D150+D148</f>
        <v>12057383</v>
      </c>
      <c r="E151" s="29">
        <f>+E150+E148</f>
        <v>12057383</v>
      </c>
      <c r="F151" s="55">
        <f>+F150+F148</f>
        <v>12070028.359999999</v>
      </c>
      <c r="G151" s="33">
        <f t="shared" si="166"/>
        <v>1.0010487648936754</v>
      </c>
    </row>
    <row r="152" spans="1:7" x14ac:dyDescent="0.2">
      <c r="A152" s="25">
        <v>9300001</v>
      </c>
      <c r="B152" s="26" t="s">
        <v>193</v>
      </c>
      <c r="C152" s="40">
        <f>_xlfn.XLOOKUP($A152,'[1]INGRESSOS € - resum'!$B:$B,'[1]INGRESSOS € - resum'!D:D,0)</f>
        <v>0</v>
      </c>
      <c r="D152" s="40">
        <f>_xlfn.XLOOKUP($A152,'[1]INGRESSOS € - resum'!$B:$B,'[1]INGRESSOS € - resum'!E:E,0)</f>
        <v>0</v>
      </c>
      <c r="E152" s="40">
        <f>_xlfn.XLOOKUP($A152,'[1]INGRESSOS € - resum'!$B:$B,'[1]INGRESSOS € - resum'!F:F,0)</f>
        <v>0</v>
      </c>
      <c r="F152" s="40">
        <f>_xlfn.XLOOKUP($A152,'[1]INGRESSOS € - resum'!$B:$B,'[1]INGRESSOS € - resum'!G:G,0)</f>
        <v>20183.599999999999</v>
      </c>
      <c r="G152" s="45">
        <f t="shared" si="166"/>
        <v>0</v>
      </c>
    </row>
    <row r="153" spans="1:7" x14ac:dyDescent="0.2">
      <c r="A153" s="25"/>
      <c r="B153" s="51" t="s">
        <v>194</v>
      </c>
      <c r="C153" s="52">
        <f t="shared" ref="C153:E154" si="170">+C152</f>
        <v>0</v>
      </c>
      <c r="D153" s="52">
        <f t="shared" ref="D153" si="171">+D152</f>
        <v>0</v>
      </c>
      <c r="E153" s="53">
        <f t="shared" si="170"/>
        <v>0</v>
      </c>
      <c r="F153" s="52">
        <f t="shared" ref="F153" si="172">+F152</f>
        <v>20183.599999999999</v>
      </c>
      <c r="G153" s="50">
        <f t="shared" si="166"/>
        <v>0</v>
      </c>
    </row>
    <row r="154" spans="1:7" x14ac:dyDescent="0.2">
      <c r="A154" s="25"/>
      <c r="B154" s="28" t="s">
        <v>195</v>
      </c>
      <c r="C154" s="55">
        <f t="shared" si="170"/>
        <v>0</v>
      </c>
      <c r="D154" s="55">
        <f t="shared" ref="D154" si="173">+D153</f>
        <v>0</v>
      </c>
      <c r="E154" s="29">
        <f t="shared" si="170"/>
        <v>0</v>
      </c>
      <c r="F154" s="55">
        <f t="shared" ref="F154" si="174">+F153</f>
        <v>20183.599999999999</v>
      </c>
      <c r="G154" s="33">
        <f t="shared" si="166"/>
        <v>0</v>
      </c>
    </row>
    <row r="155" spans="1:7" x14ac:dyDescent="0.2">
      <c r="A155" s="25">
        <v>9500001</v>
      </c>
      <c r="B155" s="26" t="s">
        <v>110</v>
      </c>
      <c r="C155" s="40">
        <f>_xlfn.XLOOKUP($A155,'[1]INGRESSOS € - resum'!$B:$B,'[1]INGRESSOS € - resum'!D:D,0)</f>
        <v>0</v>
      </c>
      <c r="D155" s="40">
        <f>_xlfn.XLOOKUP($A155,'[1]INGRESSOS € - resum'!$B:$B,'[1]INGRESSOS € - resum'!E:E,0)</f>
        <v>0</v>
      </c>
      <c r="E155" s="40">
        <f>_xlfn.XLOOKUP($A155,'[1]INGRESSOS € - resum'!$B:$B,'[1]INGRESSOS € - resum'!F:F,0)</f>
        <v>0</v>
      </c>
      <c r="F155" s="40">
        <f>_xlfn.XLOOKUP($A155,'[1]INGRESSOS € - resum'!$B:$B,'[1]INGRESSOS € - resum'!G:G,0)</f>
        <v>0</v>
      </c>
      <c r="G155" s="45">
        <f t="shared" si="166"/>
        <v>0</v>
      </c>
    </row>
    <row r="156" spans="1:7" x14ac:dyDescent="0.2">
      <c r="A156" s="25"/>
      <c r="B156" s="51" t="s">
        <v>196</v>
      </c>
      <c r="C156" s="52">
        <f t="shared" ref="C156:E157" si="175">+C155</f>
        <v>0</v>
      </c>
      <c r="D156" s="52">
        <f t="shared" ref="D156" si="176">+D155</f>
        <v>0</v>
      </c>
      <c r="E156" s="53">
        <f t="shared" si="175"/>
        <v>0</v>
      </c>
      <c r="F156" s="52">
        <f t="shared" ref="F156" si="177">+F155</f>
        <v>0</v>
      </c>
      <c r="G156" s="50">
        <f t="shared" si="166"/>
        <v>0</v>
      </c>
    </row>
    <row r="157" spans="1:7" x14ac:dyDescent="0.2">
      <c r="A157" s="25"/>
      <c r="B157" s="28" t="s">
        <v>112</v>
      </c>
      <c r="C157" s="55">
        <f t="shared" si="175"/>
        <v>0</v>
      </c>
      <c r="D157" s="55">
        <f t="shared" ref="D157" si="178">+D156</f>
        <v>0</v>
      </c>
      <c r="E157" s="29">
        <f t="shared" si="175"/>
        <v>0</v>
      </c>
      <c r="F157" s="55">
        <f t="shared" ref="F157" si="179">+F156</f>
        <v>0</v>
      </c>
      <c r="G157" s="33">
        <f t="shared" si="166"/>
        <v>0</v>
      </c>
    </row>
    <row r="158" spans="1:7" s="6" customFormat="1" x14ac:dyDescent="0.2">
      <c r="A158" s="25"/>
      <c r="B158" s="28" t="s">
        <v>197</v>
      </c>
      <c r="C158" s="56">
        <f>+C157+C154+C151</f>
        <v>0</v>
      </c>
      <c r="D158" s="56">
        <f>+D157+D154+D151</f>
        <v>12057383</v>
      </c>
      <c r="E158" s="57">
        <f>+E157+E154+E151</f>
        <v>12057383</v>
      </c>
      <c r="F158" s="56">
        <f>+F157+F154+F151</f>
        <v>12090211.959999999</v>
      </c>
      <c r="G158" s="58">
        <f t="shared" si="166"/>
        <v>1.0027227268139363</v>
      </c>
    </row>
    <row r="159" spans="1:7" s="6" customFormat="1" x14ac:dyDescent="0.2">
      <c r="A159" s="25"/>
      <c r="B159" s="72"/>
      <c r="C159" s="73"/>
      <c r="D159" s="73"/>
      <c r="E159" s="74"/>
      <c r="F159" s="73"/>
      <c r="G159" s="74"/>
    </row>
    <row r="160" spans="1:7" s="6" customFormat="1" x14ac:dyDescent="0.2">
      <c r="A160" s="75"/>
      <c r="B160" s="76" t="s">
        <v>198</v>
      </c>
      <c r="C160" s="77">
        <f>+C158+C146+C125+C96+C86+C69+C29</f>
        <v>739269467.92999995</v>
      </c>
      <c r="D160" s="77">
        <f>+D158+D146+D125+D96+D86+D69+D29</f>
        <v>154254308.53999999</v>
      </c>
      <c r="E160" s="78">
        <f>+E158+E146+E125+E96+E86+E69+E29</f>
        <v>893523776.47000003</v>
      </c>
      <c r="F160" s="77">
        <f>+F158+F146+F125+F96+F86+F69+F29</f>
        <v>892761414.66999996</v>
      </c>
      <c r="G160" s="79">
        <f t="shared" ref="G160" si="180">IFERROR(F160/E160,0)</f>
        <v>0.9991467918145257</v>
      </c>
    </row>
    <row r="161" spans="1:7" x14ac:dyDescent="0.2">
      <c r="A161" s="80"/>
      <c r="B161" s="81"/>
      <c r="C161" s="82"/>
      <c r="D161" s="82"/>
      <c r="E161" s="82"/>
      <c r="F161" s="82"/>
      <c r="G161" s="82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E156:E158 G160 C156:C159 G9:G12 G106:G121 G143:G146 G127:G139 G56:G102 G26:G38 G40:G47 G15:G22 G49:G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0.5703125" customWidth="1"/>
    <col min="3" max="7" width="12.140625" customWidth="1"/>
  </cols>
  <sheetData>
    <row r="1" spans="1:7" x14ac:dyDescent="0.2">
      <c r="A1" s="2" t="s">
        <v>0</v>
      </c>
      <c r="B1" s="1"/>
      <c r="C1" s="7"/>
      <c r="D1" s="7"/>
      <c r="E1" s="9"/>
      <c r="F1" s="9"/>
      <c r="G1" s="9"/>
    </row>
    <row r="2" spans="1:7" x14ac:dyDescent="0.2">
      <c r="A2" s="18" t="s">
        <v>272</v>
      </c>
      <c r="B2" s="1"/>
      <c r="C2" s="7"/>
      <c r="D2" s="7"/>
      <c r="E2" s="9"/>
      <c r="F2" s="9"/>
      <c r="G2" s="9"/>
    </row>
    <row r="3" spans="1:7" x14ac:dyDescent="0.2">
      <c r="A3" s="6" t="s">
        <v>327</v>
      </c>
      <c r="B3" s="1"/>
      <c r="C3" s="7"/>
      <c r="D3" s="7"/>
      <c r="E3" s="5"/>
      <c r="F3" s="5"/>
      <c r="G3" s="5"/>
    </row>
    <row r="4" spans="1:7" x14ac:dyDescent="0.2">
      <c r="A4" s="3" t="s">
        <v>6</v>
      </c>
      <c r="B4" s="1"/>
      <c r="C4" s="7"/>
      <c r="D4" s="7"/>
      <c r="E4" s="5"/>
      <c r="F4" s="5"/>
      <c r="G4" s="5"/>
    </row>
    <row r="5" spans="1:7" x14ac:dyDescent="0.2">
      <c r="A5" s="4" t="s">
        <v>4</v>
      </c>
      <c r="B5" s="1"/>
      <c r="C5" s="7"/>
      <c r="D5" s="7"/>
      <c r="E5" s="5"/>
      <c r="F5" s="5"/>
      <c r="G5" s="5"/>
    </row>
    <row r="6" spans="1:7" ht="5.25" customHeight="1" x14ac:dyDescent="0.2">
      <c r="A6" s="1"/>
      <c r="B6" s="1"/>
      <c r="C6" s="7"/>
      <c r="D6" s="7"/>
      <c r="E6" s="5"/>
      <c r="F6" s="5"/>
      <c r="G6" s="5"/>
    </row>
    <row r="7" spans="1:7" ht="50.1" customHeight="1" x14ac:dyDescent="0.2">
      <c r="A7" s="11" t="s">
        <v>7</v>
      </c>
      <c r="B7" s="12" t="s">
        <v>8</v>
      </c>
      <c r="C7" s="31" t="s">
        <v>9</v>
      </c>
      <c r="D7" s="13" t="s">
        <v>10</v>
      </c>
      <c r="E7" s="13" t="s">
        <v>2</v>
      </c>
      <c r="F7" s="8" t="s">
        <v>3</v>
      </c>
      <c r="G7" s="14" t="s">
        <v>11</v>
      </c>
    </row>
    <row r="8" spans="1:7" x14ac:dyDescent="0.2">
      <c r="A8" s="46">
        <v>1300001</v>
      </c>
      <c r="B8" s="83" t="s">
        <v>12</v>
      </c>
      <c r="C8" s="84">
        <f>_xlfn.XLOOKUP($A8,'[1]DESPESES € - resum'!$B:$B,'[1]DESPESES € - resum'!D:D,0)</f>
        <v>196404892.77000001</v>
      </c>
      <c r="D8" s="84">
        <f>_xlfn.XLOOKUP($A8,'[1]DESPESES € - resum'!$B:$B,'[1]DESPESES € - resum'!E:E,0)</f>
        <v>40395981.410000004</v>
      </c>
      <c r="E8" s="84">
        <f>_xlfn.XLOOKUP($A8,'[1]DESPESES € - resum'!$B:$B,'[1]DESPESES € - resum'!F:F,0)</f>
        <v>236800874.18000001</v>
      </c>
      <c r="F8" s="84">
        <f>_xlfn.XLOOKUP($A8,'[1]DESPESES € - resum'!$B:$B,'[1]DESPESES € - resum'!G:G,0)</f>
        <v>233404907.99000001</v>
      </c>
      <c r="G8" s="50">
        <f t="shared" ref="G8" si="0">IFERROR(F8/E8,0)</f>
        <v>0.98565897950436354</v>
      </c>
    </row>
    <row r="9" spans="1:7" x14ac:dyDescent="0.2">
      <c r="A9" s="46">
        <v>1300002</v>
      </c>
      <c r="B9" s="83" t="s">
        <v>13</v>
      </c>
      <c r="C9" s="39">
        <f>_xlfn.XLOOKUP($A9,'[1]DESPESES € - resum'!$B:$B,'[1]DESPESES € - resum'!D:D,0)</f>
        <v>26138726.809999999</v>
      </c>
      <c r="D9" s="40">
        <f>_xlfn.XLOOKUP($A9,'[1]DESPESES € - resum'!$B:$B,'[1]DESPESES € - resum'!E:E,0)</f>
        <v>6829108.4000000004</v>
      </c>
      <c r="E9" s="40">
        <f>_xlfn.XLOOKUP($A9,'[1]DESPESES € - resum'!$B:$B,'[1]DESPESES € - resum'!F:F,0)</f>
        <v>32967835.210000001</v>
      </c>
      <c r="F9" s="40">
        <f>_xlfn.XLOOKUP($A9,'[1]DESPESES € - resum'!$B:$B,'[1]DESPESES € - resum'!G:G,0)</f>
        <v>32812692.010000002</v>
      </c>
      <c r="G9" s="45">
        <f t="shared" ref="G9:G69" si="1">IFERROR(F9/E9,0)</f>
        <v>0.99529410411658026</v>
      </c>
    </row>
    <row r="10" spans="1:7" x14ac:dyDescent="0.2">
      <c r="A10" s="46">
        <v>1300003</v>
      </c>
      <c r="B10" s="26" t="s">
        <v>14</v>
      </c>
      <c r="C10" s="39">
        <f>_xlfn.XLOOKUP($A10,'[1]DESPESES € - resum'!$B:$B,'[1]DESPESES € - resum'!D:D,0)</f>
        <v>36773797.880000003</v>
      </c>
      <c r="D10" s="40">
        <f>_xlfn.XLOOKUP($A10,'[1]DESPESES € - resum'!$B:$B,'[1]DESPESES € - resum'!E:E,0)</f>
        <v>7514171.7599999998</v>
      </c>
      <c r="E10" s="40">
        <f>_xlfn.XLOOKUP($A10,'[1]DESPESES € - resum'!$B:$B,'[1]DESPESES € - resum'!F:F,0)</f>
        <v>44287969.640000001</v>
      </c>
      <c r="F10" s="40">
        <f>_xlfn.XLOOKUP($A10,'[1]DESPESES € - resum'!$B:$B,'[1]DESPESES € - resum'!G:G,0)</f>
        <v>46625416.240000002</v>
      </c>
      <c r="G10" s="45">
        <f t="shared" ref="G10" si="2">IFERROR(F10/E10,0)</f>
        <v>1.0527783643955733</v>
      </c>
    </row>
    <row r="11" spans="1:7" x14ac:dyDescent="0.2">
      <c r="A11" s="46"/>
      <c r="B11" s="51" t="s">
        <v>239</v>
      </c>
      <c r="C11" s="53">
        <f>SUM(C8:C10)</f>
        <v>259317417.46000001</v>
      </c>
      <c r="D11" s="52">
        <f>SUM(D8:D10)</f>
        <v>54739261.57</v>
      </c>
      <c r="E11" s="52">
        <f>SUM(E8:E10)</f>
        <v>314056679.02999997</v>
      </c>
      <c r="F11" s="52">
        <f>SUM(F8:F10)</f>
        <v>312843016.24000001</v>
      </c>
      <c r="G11" s="59">
        <f t="shared" si="1"/>
        <v>0.99613552944090056</v>
      </c>
    </row>
    <row r="12" spans="1:7" x14ac:dyDescent="0.2">
      <c r="A12" s="46">
        <v>1310001</v>
      </c>
      <c r="B12" s="26" t="s">
        <v>12</v>
      </c>
      <c r="C12" s="39">
        <f>_xlfn.XLOOKUP($A12,'[1]DESPESES € - resum'!$B:$B,'[1]DESPESES € - resum'!D:D,0)</f>
        <v>39055727.299999997</v>
      </c>
      <c r="D12" s="40">
        <f>_xlfn.XLOOKUP($A12,'[1]DESPESES € - resum'!$B:$B,'[1]DESPESES € - resum'!E:E,0)</f>
        <v>-10456287.370000001</v>
      </c>
      <c r="E12" s="40">
        <f>_xlfn.XLOOKUP($A12,'[1]DESPESES € - resum'!$B:$B,'[1]DESPESES € - resum'!F:F,0)</f>
        <v>28599439.929999996</v>
      </c>
      <c r="F12" s="40">
        <f>_xlfn.XLOOKUP($A12,'[1]DESPESES € - resum'!$B:$B,'[1]DESPESES € - resum'!G:G,0)</f>
        <v>28693971.23</v>
      </c>
      <c r="G12" s="41">
        <f t="shared" si="1"/>
        <v>1.003305354938117</v>
      </c>
    </row>
    <row r="13" spans="1:7" x14ac:dyDescent="0.2">
      <c r="A13" s="46">
        <v>1310002</v>
      </c>
      <c r="B13" s="26" t="s">
        <v>13</v>
      </c>
      <c r="C13" s="39">
        <f>_xlfn.XLOOKUP($A13,'[1]DESPESES € - resum'!$B:$B,'[1]DESPESES € - resum'!D:D,0)</f>
        <v>2731513.59</v>
      </c>
      <c r="D13" s="40">
        <f>_xlfn.XLOOKUP($A13,'[1]DESPESES € - resum'!$B:$B,'[1]DESPESES € - resum'!E:E,0)</f>
        <v>-728456.66</v>
      </c>
      <c r="E13" s="40">
        <f>_xlfn.XLOOKUP($A13,'[1]DESPESES € - resum'!$B:$B,'[1]DESPESES € - resum'!F:F,0)</f>
        <v>2003056.9299999997</v>
      </c>
      <c r="F13" s="40">
        <f>_xlfn.XLOOKUP($A13,'[1]DESPESES € - resum'!$B:$B,'[1]DESPESES € - resum'!G:G,0)</f>
        <v>1998602.83</v>
      </c>
      <c r="G13" s="41">
        <f t="shared" si="1"/>
        <v>0.99777634877307275</v>
      </c>
    </row>
    <row r="14" spans="1:7" x14ac:dyDescent="0.2">
      <c r="A14" s="46">
        <v>1310003</v>
      </c>
      <c r="B14" s="26" t="s">
        <v>14</v>
      </c>
      <c r="C14" s="39">
        <f>_xlfn.XLOOKUP($A14,'[1]DESPESES € - resum'!$B:$B,'[1]DESPESES € - resum'!D:D,0)</f>
        <v>5063842.22</v>
      </c>
      <c r="D14" s="40">
        <f>_xlfn.XLOOKUP($A14,'[1]DESPESES € - resum'!$B:$B,'[1]DESPESES € - resum'!E:E,0)</f>
        <v>-1052893.98</v>
      </c>
      <c r="E14" s="40">
        <f>_xlfn.XLOOKUP($A14,'[1]DESPESES € - resum'!$B:$B,'[1]DESPESES € - resum'!F:F,0)</f>
        <v>4010948.2399999998</v>
      </c>
      <c r="F14" s="40">
        <f>_xlfn.XLOOKUP($A14,'[1]DESPESES € - resum'!$B:$B,'[1]DESPESES € - resum'!G:G,0)</f>
        <v>4071080.19</v>
      </c>
      <c r="G14" s="41">
        <f t="shared" si="1"/>
        <v>1.0149919536234155</v>
      </c>
    </row>
    <row r="15" spans="1:7" x14ac:dyDescent="0.2">
      <c r="A15" s="46"/>
      <c r="B15" s="51" t="s">
        <v>240</v>
      </c>
      <c r="C15" s="53">
        <f>SUM(C12:C14)</f>
        <v>46851083.109999999</v>
      </c>
      <c r="D15" s="52">
        <f>SUM(D12:D14)</f>
        <v>-12237638.010000002</v>
      </c>
      <c r="E15" s="52">
        <f t="shared" ref="E15" si="3">SUM(E12:E14)</f>
        <v>34613445.099999994</v>
      </c>
      <c r="F15" s="52">
        <f>SUM(F12:F14)</f>
        <v>34763654.25</v>
      </c>
      <c r="G15" s="59">
        <f t="shared" si="1"/>
        <v>1.0043396185952032</v>
      </c>
    </row>
    <row r="16" spans="1:7" x14ac:dyDescent="0.2">
      <c r="A16" s="46">
        <v>1320001</v>
      </c>
      <c r="B16" s="26" t="s">
        <v>15</v>
      </c>
      <c r="C16" s="39">
        <f>_xlfn.XLOOKUP($A16,'[1]DESPESES € - resum'!$B:$B,'[1]DESPESES € - resum'!D:D,0)</f>
        <v>135049.57</v>
      </c>
      <c r="D16" s="40">
        <f>_xlfn.XLOOKUP($A16,'[1]DESPESES € - resum'!$B:$B,'[1]DESPESES € - resum'!E:E,0)</f>
        <v>19810.38</v>
      </c>
      <c r="E16" s="40">
        <f>_xlfn.XLOOKUP($A16,'[1]DESPESES € - resum'!$B:$B,'[1]DESPESES € - resum'!F:F,0)</f>
        <v>154859.95000000001</v>
      </c>
      <c r="F16" s="40">
        <f>_xlfn.XLOOKUP($A16,'[1]DESPESES € - resum'!$B:$B,'[1]DESPESES € - resum'!G:G,0)</f>
        <v>142855.85999999999</v>
      </c>
      <c r="G16" s="41">
        <f t="shared" si="1"/>
        <v>0.92248421880544307</v>
      </c>
    </row>
    <row r="17" spans="1:7" x14ac:dyDescent="0.2">
      <c r="A17" s="46"/>
      <c r="B17" s="51" t="s">
        <v>16</v>
      </c>
      <c r="C17" s="53">
        <f>+C16</f>
        <v>135049.57</v>
      </c>
      <c r="D17" s="52">
        <f>+D16</f>
        <v>19810.38</v>
      </c>
      <c r="E17" s="52">
        <f t="shared" ref="E17" si="4">+E16</f>
        <v>154859.95000000001</v>
      </c>
      <c r="F17" s="52">
        <f>+F16</f>
        <v>142855.85999999999</v>
      </c>
      <c r="G17" s="59">
        <f t="shared" si="1"/>
        <v>0.92248421880544307</v>
      </c>
    </row>
    <row r="18" spans="1:7" x14ac:dyDescent="0.2">
      <c r="A18" s="46"/>
      <c r="B18" s="28" t="s">
        <v>17</v>
      </c>
      <c r="C18" s="85">
        <f>+C17+C11+C15</f>
        <v>306303550.13999999</v>
      </c>
      <c r="D18" s="85">
        <f>+D17+D11+D15</f>
        <v>42521433.939999998</v>
      </c>
      <c r="E18" s="85">
        <f t="shared" ref="E18" si="5">+E17+E11+E15</f>
        <v>348824984.07999992</v>
      </c>
      <c r="F18" s="85">
        <f>+F17+F11+F15</f>
        <v>347749526.35000002</v>
      </c>
      <c r="G18" s="86">
        <f t="shared" si="1"/>
        <v>0.99691691312525577</v>
      </c>
    </row>
    <row r="19" spans="1:7" x14ac:dyDescent="0.2">
      <c r="A19" s="46">
        <v>1500001</v>
      </c>
      <c r="B19" s="26" t="s">
        <v>241</v>
      </c>
      <c r="C19" s="39">
        <f>_xlfn.XLOOKUP($A19,'[1]DESPESES € - resum'!$B:$B,'[1]DESPESES € - resum'!D:D,0)</f>
        <v>14692615.960000001</v>
      </c>
      <c r="D19" s="40">
        <f>_xlfn.XLOOKUP($A19,'[1]DESPESES € - resum'!$B:$B,'[1]DESPESES € - resum'!E:E,0)</f>
        <v>8733463.0899999999</v>
      </c>
      <c r="E19" s="40">
        <f>_xlfn.XLOOKUP($A19,'[1]DESPESES € - resum'!$B:$B,'[1]DESPESES € - resum'!F:F,0)</f>
        <v>23426079.050000001</v>
      </c>
      <c r="F19" s="40">
        <f>_xlfn.XLOOKUP($A19,'[1]DESPESES € - resum'!$B:$B,'[1]DESPESES € - resum'!G:G,0)</f>
        <v>23349162.23</v>
      </c>
      <c r="G19" s="41">
        <f t="shared" si="1"/>
        <v>0.99671661570697212</v>
      </c>
    </row>
    <row r="20" spans="1:7" x14ac:dyDescent="0.2">
      <c r="A20" s="46"/>
      <c r="B20" s="51" t="s">
        <v>242</v>
      </c>
      <c r="C20" s="39">
        <f>+C19</f>
        <v>14692615.960000001</v>
      </c>
      <c r="D20" s="39">
        <f>+D19</f>
        <v>8733463.0899999999</v>
      </c>
      <c r="E20" s="39">
        <f t="shared" ref="E20:E24" si="6">+E19</f>
        <v>23426079.050000001</v>
      </c>
      <c r="F20" s="39">
        <f>+F19</f>
        <v>23349162.23</v>
      </c>
      <c r="G20" s="41">
        <f t="shared" si="1"/>
        <v>0.99671661570697212</v>
      </c>
    </row>
    <row r="21" spans="1:7" ht="22.5" x14ac:dyDescent="0.2">
      <c r="A21" s="46"/>
      <c r="B21" s="28" t="s">
        <v>243</v>
      </c>
      <c r="C21" s="85">
        <f>+C20</f>
        <v>14692615.960000001</v>
      </c>
      <c r="D21" s="85">
        <f>+D20</f>
        <v>8733463.0899999999</v>
      </c>
      <c r="E21" s="85">
        <f t="shared" si="6"/>
        <v>23426079.050000001</v>
      </c>
      <c r="F21" s="85">
        <f>+F20</f>
        <v>23349162.23</v>
      </c>
      <c r="G21" s="87">
        <f t="shared" si="1"/>
        <v>0.99671661570697212</v>
      </c>
    </row>
    <row r="22" spans="1:7" x14ac:dyDescent="0.2">
      <c r="A22" s="46">
        <v>1600001</v>
      </c>
      <c r="B22" s="26" t="s">
        <v>18</v>
      </c>
      <c r="C22" s="39">
        <f>_xlfn.XLOOKUP($A22,'[1]DESPESES € - resum'!$B:$B,'[1]DESPESES € - resum'!D:D,0)</f>
        <v>89988416.549999997</v>
      </c>
      <c r="D22" s="40">
        <f>_xlfn.XLOOKUP($A22,'[1]DESPESES € - resum'!$B:$B,'[1]DESPESES € - resum'!E:E,0)</f>
        <v>19362741.57</v>
      </c>
      <c r="E22" s="40">
        <f>_xlfn.XLOOKUP($A22,'[1]DESPESES € - resum'!$B:$B,'[1]DESPESES € - resum'!F:F,0)</f>
        <v>109351158.12</v>
      </c>
      <c r="F22" s="40">
        <f>_xlfn.XLOOKUP($A22,'[1]DESPESES € - resum'!$B:$B,'[1]DESPESES € - resum'!G:G,0)</f>
        <v>108728758.5</v>
      </c>
      <c r="G22" s="41">
        <f t="shared" si="1"/>
        <v>0.99430824848405364</v>
      </c>
    </row>
    <row r="23" spans="1:7" x14ac:dyDescent="0.2">
      <c r="A23" s="46"/>
      <c r="B23" s="51" t="s">
        <v>19</v>
      </c>
      <c r="C23" s="48">
        <f>+C22</f>
        <v>89988416.549999997</v>
      </c>
      <c r="D23" s="48">
        <f>+D22</f>
        <v>19362741.57</v>
      </c>
      <c r="E23" s="48">
        <f t="shared" si="6"/>
        <v>109351158.12</v>
      </c>
      <c r="F23" s="48">
        <f>+F22</f>
        <v>108728758.5</v>
      </c>
      <c r="G23" s="49">
        <f t="shared" si="1"/>
        <v>0.99430824848405364</v>
      </c>
    </row>
    <row r="24" spans="1:7" x14ac:dyDescent="0.2">
      <c r="A24" s="46"/>
      <c r="B24" s="28" t="s">
        <v>20</v>
      </c>
      <c r="C24" s="85">
        <f>+C23</f>
        <v>89988416.549999997</v>
      </c>
      <c r="D24" s="85">
        <f>+D23</f>
        <v>19362741.57</v>
      </c>
      <c r="E24" s="85">
        <f t="shared" si="6"/>
        <v>109351158.12</v>
      </c>
      <c r="F24" s="85">
        <f>+F23</f>
        <v>108728758.5</v>
      </c>
      <c r="G24" s="86">
        <f t="shared" si="1"/>
        <v>0.99430824848405364</v>
      </c>
    </row>
    <row r="25" spans="1:7" x14ac:dyDescent="0.2">
      <c r="A25" s="46"/>
      <c r="B25" s="28" t="s">
        <v>315</v>
      </c>
      <c r="C25" s="88">
        <f t="shared" ref="C25:E25" si="7">+C24+C18+C21</f>
        <v>410984582.64999998</v>
      </c>
      <c r="D25" s="88">
        <f t="shared" ref="D25" si="8">+D24+D18+D21</f>
        <v>70617638.599999994</v>
      </c>
      <c r="E25" s="88">
        <f t="shared" si="7"/>
        <v>481602221.24999994</v>
      </c>
      <c r="F25" s="88">
        <f t="shared" ref="F25" si="9">+F24+F18+F21</f>
        <v>479827447.08000004</v>
      </c>
      <c r="G25" s="89">
        <f t="shared" si="1"/>
        <v>0.99631485468361536</v>
      </c>
    </row>
    <row r="26" spans="1:7" x14ac:dyDescent="0.2">
      <c r="A26" s="46">
        <v>2010001</v>
      </c>
      <c r="B26" s="90" t="s">
        <v>21</v>
      </c>
      <c r="C26" s="39">
        <f>_xlfn.XLOOKUP($A26,'[1]DESPESES € - resum'!$B:$B,'[1]DESPESES € - resum'!D:D,0)</f>
        <v>816017.7</v>
      </c>
      <c r="D26" s="40">
        <f>_xlfn.XLOOKUP($A26,'[1]DESPESES € - resum'!$B:$B,'[1]DESPESES € - resum'!E:E,0)</f>
        <v>0</v>
      </c>
      <c r="E26" s="40">
        <f>_xlfn.XLOOKUP($A26,'[1]DESPESES € - resum'!$B:$B,'[1]DESPESES € - resum'!F:F,0)</f>
        <v>816017.7</v>
      </c>
      <c r="F26" s="40">
        <f>_xlfn.XLOOKUP($A26,'[1]DESPESES € - resum'!$B:$B,'[1]DESPESES € - resum'!G:G,0)</f>
        <v>760404.96</v>
      </c>
      <c r="G26" s="41">
        <f t="shared" si="1"/>
        <v>0.93184861063675462</v>
      </c>
    </row>
    <row r="27" spans="1:7" x14ac:dyDescent="0.2">
      <c r="A27" s="37">
        <v>2020002</v>
      </c>
      <c r="B27" s="90" t="s">
        <v>22</v>
      </c>
      <c r="C27" s="39">
        <f>_xlfn.XLOOKUP($A27,'[1]DESPESES € - resum'!$B:$B,'[1]DESPESES € - resum'!D:D,0)</f>
        <v>92839.95</v>
      </c>
      <c r="D27" s="40">
        <f>_xlfn.XLOOKUP($A27,'[1]DESPESES € - resum'!$B:$B,'[1]DESPESES € - resum'!E:E,0)</f>
        <v>0</v>
      </c>
      <c r="E27" s="40">
        <f>_xlfn.XLOOKUP($A27,'[1]DESPESES € - resum'!$B:$B,'[1]DESPESES € - resum'!F:F,0)</f>
        <v>92839.95</v>
      </c>
      <c r="F27" s="40">
        <f>_xlfn.XLOOKUP($A27,'[1]DESPESES € - resum'!$B:$B,'[1]DESPESES € - resum'!G:G,0)</f>
        <v>101292</v>
      </c>
      <c r="G27" s="41">
        <f t="shared" si="1"/>
        <v>1.0910389331316961</v>
      </c>
    </row>
    <row r="28" spans="1:7" ht="22.5" x14ac:dyDescent="0.2">
      <c r="A28" s="44"/>
      <c r="B28" s="51" t="s">
        <v>23</v>
      </c>
      <c r="C28" s="48">
        <f>SUM(C26:C27)</f>
        <v>908857.64999999991</v>
      </c>
      <c r="D28" s="48">
        <f>SUM(D26:D27)</f>
        <v>0</v>
      </c>
      <c r="E28" s="48">
        <f>SUM(E26:E27)</f>
        <v>908857.64999999991</v>
      </c>
      <c r="F28" s="48">
        <f>SUM(F26:F27)</f>
        <v>861696.96</v>
      </c>
      <c r="G28" s="49">
        <f t="shared" si="1"/>
        <v>0.94810992678556438</v>
      </c>
    </row>
    <row r="29" spans="1:7" x14ac:dyDescent="0.2">
      <c r="A29" s="46">
        <v>2040001</v>
      </c>
      <c r="B29" s="91" t="s">
        <v>24</v>
      </c>
      <c r="C29" s="39">
        <f>_xlfn.XLOOKUP($A29,'[1]DESPESES € - resum'!$B:$B,'[1]DESPESES € - resum'!D:D,0)</f>
        <v>2152316.7000000002</v>
      </c>
      <c r="D29" s="40">
        <f>_xlfn.XLOOKUP($A29,'[1]DESPESES € - resum'!$B:$B,'[1]DESPESES € - resum'!E:E,0)</f>
        <v>656441.35</v>
      </c>
      <c r="E29" s="40">
        <f>_xlfn.XLOOKUP($A29,'[1]DESPESES € - resum'!$B:$B,'[1]DESPESES € - resum'!F:F,0)</f>
        <v>2808758.0500000003</v>
      </c>
      <c r="F29" s="40">
        <f>_xlfn.XLOOKUP($A29,'[1]DESPESES € - resum'!$B:$B,'[1]DESPESES € - resum'!G:G,0)</f>
        <v>2148771.08</v>
      </c>
      <c r="G29" s="41">
        <f t="shared" si="1"/>
        <v>0.76502533922421689</v>
      </c>
    </row>
    <row r="30" spans="1:7" x14ac:dyDescent="0.2">
      <c r="A30" s="46"/>
      <c r="B30" s="51" t="s">
        <v>25</v>
      </c>
      <c r="C30" s="48">
        <f>+C29</f>
        <v>2152316.7000000002</v>
      </c>
      <c r="D30" s="48">
        <f>+D29</f>
        <v>656441.35</v>
      </c>
      <c r="E30" s="48">
        <f t="shared" ref="E30" si="10">+E29</f>
        <v>2808758.0500000003</v>
      </c>
      <c r="F30" s="48">
        <f>+F29</f>
        <v>2148771.08</v>
      </c>
      <c r="G30" s="49">
        <f t="shared" si="1"/>
        <v>0.76502533922421689</v>
      </c>
    </row>
    <row r="31" spans="1:7" x14ac:dyDescent="0.2">
      <c r="A31" s="46"/>
      <c r="B31" s="28" t="s">
        <v>26</v>
      </c>
      <c r="C31" s="85">
        <f>+C30+C28</f>
        <v>3061174.35</v>
      </c>
      <c r="D31" s="85">
        <f>+D30+D28</f>
        <v>656441.35</v>
      </c>
      <c r="E31" s="85">
        <f t="shared" ref="E31" si="11">+E30+E28</f>
        <v>3717615.7</v>
      </c>
      <c r="F31" s="85">
        <f>+F30+F28</f>
        <v>3010468.04</v>
      </c>
      <c r="G31" s="86">
        <f t="shared" si="1"/>
        <v>0.80978462620544667</v>
      </c>
    </row>
    <row r="32" spans="1:7" x14ac:dyDescent="0.2">
      <c r="A32" s="46">
        <v>2130001</v>
      </c>
      <c r="B32" s="91" t="s">
        <v>27</v>
      </c>
      <c r="C32" s="39">
        <f>_xlfn.XLOOKUP($A32,'[1]DESPESES € - resum'!$B:$B,'[1]DESPESES € - resum'!D:D,0)</f>
        <v>9266095.7300000004</v>
      </c>
      <c r="D32" s="40">
        <f>_xlfn.XLOOKUP($A32,'[1]DESPESES € - resum'!$B:$B,'[1]DESPESES € - resum'!E:E,0)</f>
        <v>1862640.75</v>
      </c>
      <c r="E32" s="40">
        <f>_xlfn.XLOOKUP($A32,'[1]DESPESES € - resum'!$B:$B,'[1]DESPESES € - resum'!F:F,0)</f>
        <v>11128736.48</v>
      </c>
      <c r="F32" s="40">
        <f>_xlfn.XLOOKUP($A32,'[1]DESPESES € - resum'!$B:$B,'[1]DESPESES € - resum'!G:G,0)</f>
        <v>11118537.68</v>
      </c>
      <c r="G32" s="41">
        <f t="shared" si="1"/>
        <v>0.99908356173063051</v>
      </c>
    </row>
    <row r="33" spans="1:7" ht="22.5" x14ac:dyDescent="0.2">
      <c r="A33" s="46"/>
      <c r="B33" s="51" t="s">
        <v>28</v>
      </c>
      <c r="C33" s="48">
        <f>+C32</f>
        <v>9266095.7300000004</v>
      </c>
      <c r="D33" s="48">
        <f>+D32</f>
        <v>1862640.75</v>
      </c>
      <c r="E33" s="48">
        <f t="shared" ref="E33:E34" si="12">+E32</f>
        <v>11128736.48</v>
      </c>
      <c r="F33" s="48">
        <f>+F32</f>
        <v>11118537.68</v>
      </c>
      <c r="G33" s="49">
        <f t="shared" si="1"/>
        <v>0.99908356173063051</v>
      </c>
    </row>
    <row r="34" spans="1:7" x14ac:dyDescent="0.2">
      <c r="A34" s="46"/>
      <c r="B34" s="28" t="s">
        <v>29</v>
      </c>
      <c r="C34" s="85">
        <f>+C33</f>
        <v>9266095.7300000004</v>
      </c>
      <c r="D34" s="85">
        <f>+D33</f>
        <v>1862640.75</v>
      </c>
      <c r="E34" s="85">
        <f t="shared" si="12"/>
        <v>11128736.48</v>
      </c>
      <c r="F34" s="85">
        <f>+F33</f>
        <v>11118537.68</v>
      </c>
      <c r="G34" s="86">
        <f t="shared" si="1"/>
        <v>0.99908356173063051</v>
      </c>
    </row>
    <row r="35" spans="1:7" x14ac:dyDescent="0.2">
      <c r="A35" s="46">
        <v>2200002</v>
      </c>
      <c r="B35" s="91" t="s">
        <v>30</v>
      </c>
      <c r="C35" s="39">
        <f>_xlfn.XLOOKUP($A35,'[1]DESPESES € - resum'!$B:$B,'[1]DESPESES € - resum'!D:D,0)</f>
        <v>179947.15</v>
      </c>
      <c r="D35" s="40">
        <f>_xlfn.XLOOKUP($A35,'[1]DESPESES € - resum'!$B:$B,'[1]DESPESES € - resum'!E:E,0)</f>
        <v>105297.77</v>
      </c>
      <c r="E35" s="40">
        <f>_xlfn.XLOOKUP($A35,'[1]DESPESES € - resum'!$B:$B,'[1]DESPESES € - resum'!F:F,0)</f>
        <v>285244.92</v>
      </c>
      <c r="F35" s="40">
        <f>_xlfn.XLOOKUP($A35,'[1]DESPESES € - resum'!$B:$B,'[1]DESPESES € - resum'!G:G,0)</f>
        <v>260155.34</v>
      </c>
      <c r="G35" s="41">
        <f t="shared" si="1"/>
        <v>0.91204197431456457</v>
      </c>
    </row>
    <row r="36" spans="1:7" x14ac:dyDescent="0.2">
      <c r="A36" s="46"/>
      <c r="B36" s="51" t="s">
        <v>31</v>
      </c>
      <c r="C36" s="48">
        <f>+C35</f>
        <v>179947.15</v>
      </c>
      <c r="D36" s="48">
        <f>+D35</f>
        <v>105297.77</v>
      </c>
      <c r="E36" s="48">
        <f t="shared" ref="E36" si="13">+E35</f>
        <v>285244.92</v>
      </c>
      <c r="F36" s="48">
        <f>+F35</f>
        <v>260155.34</v>
      </c>
      <c r="G36" s="49">
        <f t="shared" si="1"/>
        <v>0.91204197431456457</v>
      </c>
    </row>
    <row r="37" spans="1:7" x14ac:dyDescent="0.2">
      <c r="A37" s="46">
        <v>2210001</v>
      </c>
      <c r="B37" s="91" t="s">
        <v>32</v>
      </c>
      <c r="C37" s="39">
        <f>_xlfn.XLOOKUP($A37,'[1]DESPESES € - resum'!$B:$B,'[1]DESPESES € - resum'!D:D,0)</f>
        <v>4299681.5199999996</v>
      </c>
      <c r="D37" s="40">
        <f>_xlfn.XLOOKUP($A37,'[1]DESPESES € - resum'!$B:$B,'[1]DESPESES € - resum'!E:E,0)</f>
        <v>2569240.79</v>
      </c>
      <c r="E37" s="40">
        <f>_xlfn.XLOOKUP($A37,'[1]DESPESES € - resum'!$B:$B,'[1]DESPESES € - resum'!F:F,0)</f>
        <v>6868922.3099999996</v>
      </c>
      <c r="F37" s="40">
        <f>_xlfn.XLOOKUP($A37,'[1]DESPESES € - resum'!$B:$B,'[1]DESPESES € - resum'!G:G,0)</f>
        <v>6824940.8499999996</v>
      </c>
      <c r="G37" s="41">
        <f t="shared" si="1"/>
        <v>0.99359703633043417</v>
      </c>
    </row>
    <row r="38" spans="1:7" x14ac:dyDescent="0.2">
      <c r="A38" s="46">
        <v>2210003</v>
      </c>
      <c r="B38" s="91" t="s">
        <v>33</v>
      </c>
      <c r="C38" s="39">
        <f>_xlfn.XLOOKUP($A38,'[1]DESPESES € - resum'!$B:$B,'[1]DESPESES € - resum'!D:D,0)</f>
        <v>476519.57</v>
      </c>
      <c r="D38" s="40">
        <f>_xlfn.XLOOKUP($A38,'[1]DESPESES € - resum'!$B:$B,'[1]DESPESES € - resum'!E:E,0)</f>
        <v>117544.08</v>
      </c>
      <c r="E38" s="40">
        <f>_xlfn.XLOOKUP($A38,'[1]DESPESES € - resum'!$B:$B,'[1]DESPESES € - resum'!F:F,0)</f>
        <v>594063.65</v>
      </c>
      <c r="F38" s="40">
        <f>_xlfn.XLOOKUP($A38,'[1]DESPESES € - resum'!$B:$B,'[1]DESPESES € - resum'!G:G,0)</f>
        <v>591896.82999999996</v>
      </c>
      <c r="G38" s="41">
        <f t="shared" si="1"/>
        <v>0.99635254572468779</v>
      </c>
    </row>
    <row r="39" spans="1:7" x14ac:dyDescent="0.2">
      <c r="A39" s="46">
        <v>2210004</v>
      </c>
      <c r="B39" s="91" t="s">
        <v>34</v>
      </c>
      <c r="C39" s="39">
        <f>_xlfn.XLOOKUP($A39,'[1]DESPESES € - resum'!$B:$B,'[1]DESPESES € - resum'!D:D,0)</f>
        <v>95974462.200000003</v>
      </c>
      <c r="D39" s="40">
        <f>_xlfn.XLOOKUP($A39,'[1]DESPESES € - resum'!$B:$B,'[1]DESPESES € - resum'!E:E,0)</f>
        <v>14515345.98</v>
      </c>
      <c r="E39" s="40">
        <f>_xlfn.XLOOKUP($A39,'[1]DESPESES € - resum'!$B:$B,'[1]DESPESES € - resum'!F:F,0)</f>
        <v>110489808.18000001</v>
      </c>
      <c r="F39" s="40">
        <f>_xlfn.XLOOKUP($A39,'[1]DESPESES € - resum'!$B:$B,'[1]DESPESES € - resum'!G:G,0)</f>
        <v>110149930.88000001</v>
      </c>
      <c r="G39" s="41">
        <f t="shared" si="1"/>
        <v>0.9969239036106724</v>
      </c>
    </row>
    <row r="40" spans="1:7" x14ac:dyDescent="0.2">
      <c r="A40" s="46">
        <v>2210005</v>
      </c>
      <c r="B40" s="91" t="s">
        <v>244</v>
      </c>
      <c r="C40" s="39">
        <f>_xlfn.XLOOKUP($A40,'[1]DESPESES € - resum'!$B:$B,'[1]DESPESES € - resum'!D:D,0)</f>
        <v>158058072.33000001</v>
      </c>
      <c r="D40" s="40">
        <f>_xlfn.XLOOKUP($A40,'[1]DESPESES € - resum'!$B:$B,'[1]DESPESES € - resum'!E:E,0)</f>
        <v>21216622.739999998</v>
      </c>
      <c r="E40" s="40">
        <f>_xlfn.XLOOKUP($A40,'[1]DESPESES € - resum'!$B:$B,'[1]DESPESES € - resum'!F:F,0)</f>
        <v>179274695.07000002</v>
      </c>
      <c r="F40" s="40">
        <f>_xlfn.XLOOKUP($A40,'[1]DESPESES € - resum'!$B:$B,'[1]DESPESES € - resum'!G:G,0)</f>
        <v>178714214.20999998</v>
      </c>
      <c r="G40" s="41">
        <f t="shared" si="1"/>
        <v>0.99687361978342115</v>
      </c>
    </row>
    <row r="41" spans="1:7" x14ac:dyDescent="0.2">
      <c r="A41" s="46">
        <v>2210007</v>
      </c>
      <c r="B41" s="91" t="s">
        <v>35</v>
      </c>
      <c r="C41" s="39">
        <f>_xlfn.XLOOKUP($A41,'[1]DESPESES € - resum'!$B:$B,'[1]DESPESES € - resum'!D:D,0)</f>
        <v>1155903.49</v>
      </c>
      <c r="D41" s="40">
        <f>_xlfn.XLOOKUP($A41,'[1]DESPESES € - resum'!$B:$B,'[1]DESPESES € - resum'!E:E,0)</f>
        <v>361743.89</v>
      </c>
      <c r="E41" s="40">
        <f>_xlfn.XLOOKUP($A41,'[1]DESPESES € - resum'!$B:$B,'[1]DESPESES € - resum'!F:F,0)</f>
        <v>1517647.38</v>
      </c>
      <c r="F41" s="40">
        <f>_xlfn.XLOOKUP($A41,'[1]DESPESES € - resum'!$B:$B,'[1]DESPESES € - resum'!G:G,0)</f>
        <v>1518661.77</v>
      </c>
      <c r="G41" s="41">
        <f t="shared" si="1"/>
        <v>1.0006683963701766</v>
      </c>
    </row>
    <row r="42" spans="1:7" x14ac:dyDescent="0.2">
      <c r="A42" s="46">
        <v>2210089</v>
      </c>
      <c r="B42" s="91" t="s">
        <v>36</v>
      </c>
      <c r="C42" s="39">
        <f>_xlfn.XLOOKUP($A42,'[1]DESPESES € - resum'!$B:$B,'[1]DESPESES € - resum'!D:D,0)</f>
        <v>3235623.06</v>
      </c>
      <c r="D42" s="40">
        <f>_xlfn.XLOOKUP($A42,'[1]DESPESES € - resum'!$B:$B,'[1]DESPESES € - resum'!E:E,0)</f>
        <v>0</v>
      </c>
      <c r="E42" s="40">
        <f>_xlfn.XLOOKUP($A42,'[1]DESPESES € - resum'!$B:$B,'[1]DESPESES € - resum'!F:F,0)</f>
        <v>3235623.06</v>
      </c>
      <c r="F42" s="40">
        <f>_xlfn.XLOOKUP($A42,'[1]DESPESES € - resum'!$B:$B,'[1]DESPESES € - resum'!G:G,0)</f>
        <v>3215732.1999999997</v>
      </c>
      <c r="G42" s="41">
        <f t="shared" si="1"/>
        <v>0.9938525410311545</v>
      </c>
    </row>
    <row r="43" spans="1:7" x14ac:dyDescent="0.2">
      <c r="A43" s="46"/>
      <c r="B43" s="51" t="s">
        <v>37</v>
      </c>
      <c r="C43" s="48">
        <f>SUM(C37:C42)</f>
        <v>263200262.17000002</v>
      </c>
      <c r="D43" s="48">
        <f>SUM(D37:D42)</f>
        <v>38780497.480000004</v>
      </c>
      <c r="E43" s="48">
        <f t="shared" ref="E43" si="14">SUM(E37:E42)</f>
        <v>301980759.65000004</v>
      </c>
      <c r="F43" s="48">
        <f>SUM(F37:F42)</f>
        <v>301015376.73999995</v>
      </c>
      <c r="G43" s="49">
        <f t="shared" si="1"/>
        <v>0.99680316417801262</v>
      </c>
    </row>
    <row r="44" spans="1:7" x14ac:dyDescent="0.2">
      <c r="A44" s="46">
        <v>2220001</v>
      </c>
      <c r="B44" s="91" t="s">
        <v>38</v>
      </c>
      <c r="C44" s="39">
        <f>_xlfn.XLOOKUP($A44,'[1]DESPESES € - resum'!$B:$B,'[1]DESPESES € - resum'!D:D,0)</f>
        <v>924984.86</v>
      </c>
      <c r="D44" s="40">
        <f>_xlfn.XLOOKUP($A44,'[1]DESPESES € - resum'!$B:$B,'[1]DESPESES € - resum'!E:E,0)</f>
        <v>0</v>
      </c>
      <c r="E44" s="40">
        <f>_xlfn.XLOOKUP($A44,'[1]DESPESES € - resum'!$B:$B,'[1]DESPESES € - resum'!F:F,0)</f>
        <v>924984.86</v>
      </c>
      <c r="F44" s="40">
        <f>_xlfn.XLOOKUP($A44,'[1]DESPESES € - resum'!$B:$B,'[1]DESPESES € - resum'!G:G,0)</f>
        <v>879373.92</v>
      </c>
      <c r="G44" s="41">
        <f t="shared" si="1"/>
        <v>0.95069006859204164</v>
      </c>
    </row>
    <row r="45" spans="1:7" x14ac:dyDescent="0.2">
      <c r="A45" s="37">
        <v>2220003</v>
      </c>
      <c r="B45" s="91" t="s">
        <v>39</v>
      </c>
      <c r="C45" s="39">
        <f>_xlfn.XLOOKUP($A45,'[1]DESPESES € - resum'!$B:$B,'[1]DESPESES € - resum'!D:D,0)</f>
        <v>262555.82</v>
      </c>
      <c r="D45" s="40">
        <f>_xlfn.XLOOKUP($A45,'[1]DESPESES € - resum'!$B:$B,'[1]DESPESES € - resum'!E:E,0)</f>
        <v>0</v>
      </c>
      <c r="E45" s="40">
        <f>_xlfn.XLOOKUP($A45,'[1]DESPESES € - resum'!$B:$B,'[1]DESPESES € - resum'!F:F,0)</f>
        <v>262555.82</v>
      </c>
      <c r="F45" s="40">
        <f>_xlfn.XLOOKUP($A45,'[1]DESPESES € - resum'!$B:$B,'[1]DESPESES € - resum'!G:G,0)</f>
        <v>282559.43</v>
      </c>
      <c r="G45" s="41">
        <f t="shared" si="1"/>
        <v>1.0761880273688087</v>
      </c>
    </row>
    <row r="46" spans="1:7" x14ac:dyDescent="0.2">
      <c r="A46" s="46"/>
      <c r="B46" s="51" t="s">
        <v>40</v>
      </c>
      <c r="C46" s="48">
        <f>+C45+C44</f>
        <v>1187540.68</v>
      </c>
      <c r="D46" s="48">
        <f>+D45+D44</f>
        <v>0</v>
      </c>
      <c r="E46" s="48">
        <f t="shared" ref="E46" si="15">+E45+E44</f>
        <v>1187540.68</v>
      </c>
      <c r="F46" s="48">
        <f>+F45+F44</f>
        <v>1161933.3500000001</v>
      </c>
      <c r="G46" s="49">
        <f t="shared" si="1"/>
        <v>0.97843667132312484</v>
      </c>
    </row>
    <row r="47" spans="1:7" x14ac:dyDescent="0.2">
      <c r="A47" s="46">
        <v>2230001</v>
      </c>
      <c r="B47" s="91" t="s">
        <v>41</v>
      </c>
      <c r="C47" s="39">
        <f>_xlfn.XLOOKUP($A47,'[1]DESPESES € - resum'!$B:$B,'[1]DESPESES € - resum'!D:D,0)</f>
        <v>563276.72</v>
      </c>
      <c r="D47" s="40">
        <f>_xlfn.XLOOKUP($A47,'[1]DESPESES € - resum'!$B:$B,'[1]DESPESES € - resum'!E:E,0)</f>
        <v>568092.14</v>
      </c>
      <c r="E47" s="40">
        <f>_xlfn.XLOOKUP($A47,'[1]DESPESES € - resum'!$B:$B,'[1]DESPESES € - resum'!F:F,0)</f>
        <v>1131368.8599999999</v>
      </c>
      <c r="F47" s="40">
        <f>_xlfn.XLOOKUP($A47,'[1]DESPESES € - resum'!$B:$B,'[1]DESPESES € - resum'!G:G,0)</f>
        <v>1164243.1499999999</v>
      </c>
      <c r="G47" s="41">
        <f t="shared" si="1"/>
        <v>1.0290570928388465</v>
      </c>
    </row>
    <row r="48" spans="1:7" x14ac:dyDescent="0.2">
      <c r="A48" s="46"/>
      <c r="B48" s="51" t="s">
        <v>42</v>
      </c>
      <c r="C48" s="48">
        <f>+C47</f>
        <v>563276.72</v>
      </c>
      <c r="D48" s="48">
        <f>+D47</f>
        <v>568092.14</v>
      </c>
      <c r="E48" s="48">
        <f t="shared" ref="E48" si="16">+E47</f>
        <v>1131368.8599999999</v>
      </c>
      <c r="F48" s="48">
        <f>+F47</f>
        <v>1164243.1499999999</v>
      </c>
      <c r="G48" s="49">
        <f t="shared" si="1"/>
        <v>1.0290570928388465</v>
      </c>
    </row>
    <row r="49" spans="1:7" x14ac:dyDescent="0.2">
      <c r="A49" s="46">
        <v>2240001</v>
      </c>
      <c r="B49" s="91" t="s">
        <v>43</v>
      </c>
      <c r="C49" s="39">
        <f>_xlfn.XLOOKUP($A49,'[1]DESPESES € - resum'!$B:$B,'[1]DESPESES € - resum'!D:D,0)</f>
        <v>1516465.41</v>
      </c>
      <c r="D49" s="40">
        <f>_xlfn.XLOOKUP($A49,'[1]DESPESES € - resum'!$B:$B,'[1]DESPESES € - resum'!E:E,0)</f>
        <v>112558.65</v>
      </c>
      <c r="E49" s="40">
        <f>_xlfn.XLOOKUP($A49,'[1]DESPESES € - resum'!$B:$B,'[1]DESPESES € - resum'!F:F,0)</f>
        <v>1629024.0599999998</v>
      </c>
      <c r="F49" s="40">
        <f>_xlfn.XLOOKUP($A49,'[1]DESPESES € - resum'!$B:$B,'[1]DESPESES € - resum'!G:G,0)</f>
        <v>1638738.2</v>
      </c>
      <c r="G49" s="41">
        <f t="shared" si="1"/>
        <v>1.0059631654550272</v>
      </c>
    </row>
    <row r="50" spans="1:7" x14ac:dyDescent="0.2">
      <c r="A50" s="46"/>
      <c r="B50" s="51" t="s">
        <v>44</v>
      </c>
      <c r="C50" s="48">
        <f>+C49</f>
        <v>1516465.41</v>
      </c>
      <c r="D50" s="48">
        <f>+D49</f>
        <v>112558.65</v>
      </c>
      <c r="E50" s="48">
        <f t="shared" ref="E50" si="17">+E49</f>
        <v>1629024.0599999998</v>
      </c>
      <c r="F50" s="48">
        <f>+F49</f>
        <v>1638738.2</v>
      </c>
      <c r="G50" s="49">
        <f t="shared" si="1"/>
        <v>1.0059631654550272</v>
      </c>
    </row>
    <row r="51" spans="1:7" x14ac:dyDescent="0.2">
      <c r="A51" s="46">
        <v>2250001</v>
      </c>
      <c r="B51" s="91" t="s">
        <v>285</v>
      </c>
      <c r="C51" s="39">
        <f>_xlfn.XLOOKUP($A51,'[1]DESPESES € - resum'!$B:$B,'[1]DESPESES € - resum'!D:D,0)</f>
        <v>315684.89</v>
      </c>
      <c r="D51" s="40">
        <f>_xlfn.XLOOKUP($A51,'[1]DESPESES € - resum'!$B:$B,'[1]DESPESES € - resum'!E:E,0)</f>
        <v>-131187.53</v>
      </c>
      <c r="E51" s="40">
        <f>_xlfn.XLOOKUP($A51,'[1]DESPESES € - resum'!$B:$B,'[1]DESPESES € - resum'!F:F,0)</f>
        <v>184497.36000000002</v>
      </c>
      <c r="F51" s="40">
        <f>_xlfn.XLOOKUP($A51,'[1]DESPESES € - resum'!$B:$B,'[1]DESPESES € - resum'!G:G,0)</f>
        <v>140696.67000000001</v>
      </c>
      <c r="G51" s="41">
        <f t="shared" si="1"/>
        <v>0.76259448915691808</v>
      </c>
    </row>
    <row r="52" spans="1:7" x14ac:dyDescent="0.2">
      <c r="A52" s="46"/>
      <c r="B52" s="51" t="s">
        <v>45</v>
      </c>
      <c r="C52" s="48">
        <f>+C51</f>
        <v>315684.89</v>
      </c>
      <c r="D52" s="48">
        <f>+D51</f>
        <v>-131187.53</v>
      </c>
      <c r="E52" s="48">
        <f t="shared" ref="E52" si="18">+E51</f>
        <v>184497.36000000002</v>
      </c>
      <c r="F52" s="48">
        <f>+F51</f>
        <v>140696.67000000001</v>
      </c>
      <c r="G52" s="49">
        <f t="shared" si="1"/>
        <v>0.76259448915691808</v>
      </c>
    </row>
    <row r="53" spans="1:7" x14ac:dyDescent="0.2">
      <c r="A53" s="46">
        <v>2260003</v>
      </c>
      <c r="B53" s="91" t="s">
        <v>46</v>
      </c>
      <c r="C53" s="39">
        <f>_xlfn.XLOOKUP($A53,'[1]DESPESES € - resum'!$B:$B,'[1]DESPESES € - resum'!D:D,0)</f>
        <v>0</v>
      </c>
      <c r="D53" s="40">
        <f>_xlfn.XLOOKUP($A53,'[1]DESPESES € - resum'!$B:$B,'[1]DESPESES € - resum'!E:E,0)</f>
        <v>0</v>
      </c>
      <c r="E53" s="40">
        <f>_xlfn.XLOOKUP($A53,'[1]DESPESES € - resum'!$B:$B,'[1]DESPESES € - resum'!F:F,0)</f>
        <v>0</v>
      </c>
      <c r="F53" s="40">
        <f>_xlfn.XLOOKUP($A53,'[1]DESPESES € - resum'!$B:$B,'[1]DESPESES € - resum'!G:G,0)</f>
        <v>10055.4</v>
      </c>
      <c r="G53" s="41">
        <f t="shared" si="1"/>
        <v>0</v>
      </c>
    </row>
    <row r="54" spans="1:7" x14ac:dyDescent="0.2">
      <c r="A54" s="46">
        <v>2260004</v>
      </c>
      <c r="B54" s="91" t="s">
        <v>47</v>
      </c>
      <c r="C54" s="39">
        <f>_xlfn.XLOOKUP($A54,'[1]DESPESES € - resum'!$B:$B,'[1]DESPESES € - resum'!D:D,0)</f>
        <v>3018.42</v>
      </c>
      <c r="D54" s="40">
        <f>_xlfn.XLOOKUP($A54,'[1]DESPESES € - resum'!$B:$B,'[1]DESPESES € - resum'!E:E,0)</f>
        <v>318211.28999999998</v>
      </c>
      <c r="E54" s="40">
        <f>_xlfn.XLOOKUP($A54,'[1]DESPESES € - resum'!$B:$B,'[1]DESPESES € - resum'!F:F,0)</f>
        <v>321229.70999999996</v>
      </c>
      <c r="F54" s="40">
        <f>_xlfn.XLOOKUP($A54,'[1]DESPESES € - resum'!$B:$B,'[1]DESPESES € - resum'!G:G,0)</f>
        <v>336546.33</v>
      </c>
      <c r="G54" s="41">
        <f t="shared" si="1"/>
        <v>1.0476812060752414</v>
      </c>
    </row>
    <row r="55" spans="1:7" x14ac:dyDescent="0.2">
      <c r="A55" s="37">
        <v>2260007</v>
      </c>
      <c r="B55" s="91" t="s">
        <v>48</v>
      </c>
      <c r="C55" s="39">
        <f>_xlfn.XLOOKUP($A55,'[1]DESPESES € - resum'!$B:$B,'[1]DESPESES € - resum'!D:D,0)</f>
        <v>15131.24</v>
      </c>
      <c r="D55" s="40">
        <f>_xlfn.XLOOKUP($A55,'[1]DESPESES € - resum'!$B:$B,'[1]DESPESES € - resum'!E:E,0)</f>
        <v>0</v>
      </c>
      <c r="E55" s="40">
        <f>_xlfn.XLOOKUP($A55,'[1]DESPESES € - resum'!$B:$B,'[1]DESPESES € - resum'!F:F,0)</f>
        <v>15131.24</v>
      </c>
      <c r="F55" s="40">
        <f>_xlfn.XLOOKUP($A55,'[1]DESPESES € - resum'!$B:$B,'[1]DESPESES € - resum'!G:G,0)</f>
        <v>12211.93</v>
      </c>
      <c r="G55" s="41">
        <f t="shared" si="1"/>
        <v>0.80706736526550371</v>
      </c>
    </row>
    <row r="56" spans="1:7" x14ac:dyDescent="0.2">
      <c r="A56" s="46">
        <v>2260011</v>
      </c>
      <c r="B56" s="91" t="s">
        <v>245</v>
      </c>
      <c r="C56" s="39">
        <f>_xlfn.XLOOKUP($A56,'[1]DESPESES € - resum'!$B:$B,'[1]DESPESES € - resum'!D:D,0)</f>
        <v>87727.26</v>
      </c>
      <c r="D56" s="40">
        <f>_xlfn.XLOOKUP($A56,'[1]DESPESES € - resum'!$B:$B,'[1]DESPESES € - resum'!E:E,0)</f>
        <v>1384606.5499999998</v>
      </c>
      <c r="E56" s="40">
        <f>_xlfn.XLOOKUP($A56,'[1]DESPESES € - resum'!$B:$B,'[1]DESPESES € - resum'!F:F,0)</f>
        <v>1472333.8099999998</v>
      </c>
      <c r="F56" s="40">
        <f>_xlfn.XLOOKUP($A56,'[1]DESPESES € - resum'!$B:$B,'[1]DESPESES € - resum'!G:G,0)</f>
        <v>1840004.39</v>
      </c>
      <c r="G56" s="41">
        <f t="shared" si="1"/>
        <v>1.2497195795564866</v>
      </c>
    </row>
    <row r="57" spans="1:7" x14ac:dyDescent="0.2">
      <c r="A57" s="37">
        <v>2260039</v>
      </c>
      <c r="B57" s="91" t="s">
        <v>49</v>
      </c>
      <c r="C57" s="39">
        <f>_xlfn.XLOOKUP($A57,'[1]DESPESES € - resum'!$B:$B,'[1]DESPESES € - resum'!D:D,0)</f>
        <v>10844.94</v>
      </c>
      <c r="D57" s="40">
        <f>_xlfn.XLOOKUP($A57,'[1]DESPESES € - resum'!$B:$B,'[1]DESPESES € - resum'!E:E,0)</f>
        <v>0</v>
      </c>
      <c r="E57" s="40">
        <f>_xlfn.XLOOKUP($A57,'[1]DESPESES € - resum'!$B:$B,'[1]DESPESES € - resum'!F:F,0)</f>
        <v>10844.94</v>
      </c>
      <c r="F57" s="40">
        <f>_xlfn.XLOOKUP($A57,'[1]DESPESES € - resum'!$B:$B,'[1]DESPESES € - resum'!G:G,0)</f>
        <v>21130.67</v>
      </c>
      <c r="G57" s="41">
        <f t="shared" si="1"/>
        <v>1.9484358604104768</v>
      </c>
    </row>
    <row r="58" spans="1:7" x14ac:dyDescent="0.2">
      <c r="A58" s="37">
        <v>2260089</v>
      </c>
      <c r="B58" s="91" t="s">
        <v>50</v>
      </c>
      <c r="C58" s="39">
        <f>_xlfn.XLOOKUP($A58,'[1]DESPESES € - resum'!$B:$B,'[1]DESPESES € - resum'!D:D,0)</f>
        <v>77403.960000000006</v>
      </c>
      <c r="D58" s="40">
        <f>_xlfn.XLOOKUP($A58,'[1]DESPESES € - resum'!$B:$B,'[1]DESPESES € - resum'!E:E,0)</f>
        <v>233645.55</v>
      </c>
      <c r="E58" s="40">
        <f>_xlfn.XLOOKUP($A58,'[1]DESPESES € - resum'!$B:$B,'[1]DESPESES € - resum'!F:F,0)</f>
        <v>311049.51</v>
      </c>
      <c r="F58" s="40">
        <f>_xlfn.XLOOKUP($A58,'[1]DESPESES € - resum'!$B:$B,'[1]DESPESES € - resum'!G:G,0)</f>
        <v>162585.39000000001</v>
      </c>
      <c r="G58" s="41">
        <f t="shared" ref="G58" si="19">IFERROR(F58/E58,0)</f>
        <v>0.52269939277512445</v>
      </c>
    </row>
    <row r="59" spans="1:7" x14ac:dyDescent="0.2">
      <c r="A59" s="46"/>
      <c r="B59" s="51" t="s">
        <v>51</v>
      </c>
      <c r="C59" s="48">
        <f>SUM(C53:C58)</f>
        <v>194125.82</v>
      </c>
      <c r="D59" s="48">
        <f>SUM(D53:D58)</f>
        <v>1936463.39</v>
      </c>
      <c r="E59" s="48">
        <f>SUM(E53:E58)</f>
        <v>2130589.21</v>
      </c>
      <c r="F59" s="48">
        <f>SUM(F53:F58)</f>
        <v>2382534.11</v>
      </c>
      <c r="G59" s="49">
        <f t="shared" si="1"/>
        <v>1.1182512794195554</v>
      </c>
    </row>
    <row r="60" spans="1:7" x14ac:dyDescent="0.2">
      <c r="A60" s="44">
        <v>2270001</v>
      </c>
      <c r="B60" s="91" t="s">
        <v>52</v>
      </c>
      <c r="C60" s="39">
        <f>_xlfn.XLOOKUP($A60,'[1]DESPESES € - resum'!$B:$B,'[1]DESPESES € - resum'!D:D,0)</f>
        <v>8779540.6300000008</v>
      </c>
      <c r="D60" s="40">
        <f>_xlfn.XLOOKUP($A60,'[1]DESPESES € - resum'!$B:$B,'[1]DESPESES € - resum'!E:E,0)</f>
        <v>1341662.8999999999</v>
      </c>
      <c r="E60" s="40">
        <f>_xlfn.XLOOKUP($A60,'[1]DESPESES € - resum'!$B:$B,'[1]DESPESES € - resum'!F:F,0)</f>
        <v>10121203.530000001</v>
      </c>
      <c r="F60" s="40">
        <f>_xlfn.XLOOKUP($A60,'[1]DESPESES € - resum'!$B:$B,'[1]DESPESES € - resum'!G:G,0)</f>
        <v>10119075</v>
      </c>
      <c r="G60" s="41">
        <f t="shared" si="1"/>
        <v>0.99978969595921152</v>
      </c>
    </row>
    <row r="61" spans="1:7" x14ac:dyDescent="0.2">
      <c r="A61" s="46">
        <v>2270002</v>
      </c>
      <c r="B61" s="91" t="s">
        <v>53</v>
      </c>
      <c r="C61" s="39">
        <f>_xlfn.XLOOKUP($A61,'[1]DESPESES € - resum'!$B:$B,'[1]DESPESES € - resum'!D:D,0)</f>
        <v>1862153.73</v>
      </c>
      <c r="D61" s="40">
        <f>_xlfn.XLOOKUP($A61,'[1]DESPESES € - resum'!$B:$B,'[1]DESPESES € - resum'!E:E,0)</f>
        <v>339232.71</v>
      </c>
      <c r="E61" s="40">
        <f>_xlfn.XLOOKUP($A61,'[1]DESPESES € - resum'!$B:$B,'[1]DESPESES € - resum'!F:F,0)</f>
        <v>2201386.44</v>
      </c>
      <c r="F61" s="40">
        <f>_xlfn.XLOOKUP($A61,'[1]DESPESES € - resum'!$B:$B,'[1]DESPESES € - resum'!G:G,0)</f>
        <v>2223293.36</v>
      </c>
      <c r="G61" s="41">
        <f t="shared" si="1"/>
        <v>1.0099514195245065</v>
      </c>
    </row>
    <row r="62" spans="1:7" x14ac:dyDescent="0.2">
      <c r="A62" s="46">
        <v>2270003</v>
      </c>
      <c r="B62" s="91" t="s">
        <v>54</v>
      </c>
      <c r="C62" s="39">
        <f>_xlfn.XLOOKUP($A62,'[1]DESPESES € - resum'!$B:$B,'[1]DESPESES € - resum'!D:D,0)</f>
        <v>25888.03</v>
      </c>
      <c r="D62" s="40">
        <f>_xlfn.XLOOKUP($A62,'[1]DESPESES € - resum'!$B:$B,'[1]DESPESES € - resum'!E:E,0)</f>
        <v>0</v>
      </c>
      <c r="E62" s="40">
        <f>_xlfn.XLOOKUP($A62,'[1]DESPESES € - resum'!$B:$B,'[1]DESPESES € - resum'!F:F,0)</f>
        <v>25888.03</v>
      </c>
      <c r="F62" s="40">
        <f>_xlfn.XLOOKUP($A62,'[1]DESPESES € - resum'!$B:$B,'[1]DESPESES € - resum'!G:G,0)</f>
        <v>8638.0400000000009</v>
      </c>
      <c r="G62" s="41">
        <f t="shared" si="1"/>
        <v>0.33366926722504575</v>
      </c>
    </row>
    <row r="63" spans="1:7" x14ac:dyDescent="0.2">
      <c r="A63" s="46">
        <v>2270005</v>
      </c>
      <c r="B63" s="91" t="s">
        <v>55</v>
      </c>
      <c r="C63" s="39">
        <f>_xlfn.XLOOKUP($A63,'[1]DESPESES € - resum'!$B:$B,'[1]DESPESES € - resum'!D:D,0)</f>
        <v>0</v>
      </c>
      <c r="D63" s="40">
        <f>_xlfn.XLOOKUP($A63,'[1]DESPESES € - resum'!$B:$B,'[1]DESPESES € - resum'!E:E,0)</f>
        <v>0</v>
      </c>
      <c r="E63" s="40">
        <f>_xlfn.XLOOKUP($A63,'[1]DESPESES € - resum'!$B:$B,'[1]DESPESES € - resum'!F:F,0)</f>
        <v>0</v>
      </c>
      <c r="F63" s="40">
        <f>_xlfn.XLOOKUP($A63,'[1]DESPESES € - resum'!$B:$B,'[1]DESPESES € - resum'!G:G,0)</f>
        <v>0</v>
      </c>
      <c r="G63" s="41">
        <f t="shared" si="1"/>
        <v>0</v>
      </c>
    </row>
    <row r="64" spans="1:7" x14ac:dyDescent="0.2">
      <c r="A64" s="46">
        <v>2270006</v>
      </c>
      <c r="B64" s="91" t="s">
        <v>56</v>
      </c>
      <c r="C64" s="39">
        <f>_xlfn.XLOOKUP($A64,'[1]DESPESES € - resum'!$B:$B,'[1]DESPESES € - resum'!D:D,0)</f>
        <v>550488.44999999995</v>
      </c>
      <c r="D64" s="40">
        <f>_xlfn.XLOOKUP($A64,'[1]DESPESES € - resum'!$B:$B,'[1]DESPESES € - resum'!E:E,0)</f>
        <v>339702.87</v>
      </c>
      <c r="E64" s="40">
        <f>_xlfn.XLOOKUP($A64,'[1]DESPESES € - resum'!$B:$B,'[1]DESPESES € - resum'!F:F,0)</f>
        <v>890191.32</v>
      </c>
      <c r="F64" s="40">
        <f>_xlfn.XLOOKUP($A64,'[1]DESPESES € - resum'!$B:$B,'[1]DESPESES € - resum'!G:G,0)</f>
        <v>877097.73</v>
      </c>
      <c r="G64" s="41">
        <f t="shared" si="1"/>
        <v>0.98529126300624903</v>
      </c>
    </row>
    <row r="65" spans="1:7" x14ac:dyDescent="0.2">
      <c r="A65" s="37">
        <v>2270011</v>
      </c>
      <c r="B65" s="91" t="s">
        <v>246</v>
      </c>
      <c r="C65" s="39">
        <f>_xlfn.XLOOKUP($A65,'[1]DESPESES € - resum'!$B:$B,'[1]DESPESES € - resum'!D:D,0)</f>
        <v>1016198.34</v>
      </c>
      <c r="D65" s="40">
        <f>_xlfn.XLOOKUP($A65,'[1]DESPESES € - resum'!$B:$B,'[1]DESPESES € - resum'!E:E,0)</f>
        <v>0</v>
      </c>
      <c r="E65" s="40">
        <f>_xlfn.XLOOKUP($A65,'[1]DESPESES € - resum'!$B:$B,'[1]DESPESES € - resum'!F:F,0)</f>
        <v>1016198.34</v>
      </c>
      <c r="F65" s="40">
        <f>_xlfn.XLOOKUP($A65,'[1]DESPESES € - resum'!$B:$B,'[1]DESPESES € - resum'!G:G,0)</f>
        <v>1040459.05</v>
      </c>
      <c r="G65" s="41">
        <f t="shared" si="1"/>
        <v>1.0238739909769978</v>
      </c>
    </row>
    <row r="66" spans="1:7" x14ac:dyDescent="0.2">
      <c r="A66" s="37">
        <v>2270012</v>
      </c>
      <c r="B66" s="91" t="s">
        <v>247</v>
      </c>
      <c r="C66" s="39">
        <f>_xlfn.XLOOKUP($A66,'[1]DESPESES € - resum'!$B:$B,'[1]DESPESES € - resum'!D:D,0)</f>
        <v>43120.42</v>
      </c>
      <c r="D66" s="40">
        <f>_xlfn.XLOOKUP($A66,'[1]DESPESES € - resum'!$B:$B,'[1]DESPESES € - resum'!E:E,0)</f>
        <v>0</v>
      </c>
      <c r="E66" s="40">
        <f>_xlfn.XLOOKUP($A66,'[1]DESPESES € - resum'!$B:$B,'[1]DESPESES € - resum'!F:F,0)</f>
        <v>43120.42</v>
      </c>
      <c r="F66" s="40">
        <f>_xlfn.XLOOKUP($A66,'[1]DESPESES € - resum'!$B:$B,'[1]DESPESES € - resum'!G:G,0)</f>
        <v>34969.03</v>
      </c>
      <c r="G66" s="41">
        <f t="shared" si="1"/>
        <v>0.81096218450562407</v>
      </c>
    </row>
    <row r="67" spans="1:7" x14ac:dyDescent="0.2">
      <c r="A67" s="37">
        <v>2270013</v>
      </c>
      <c r="B67" s="91" t="s">
        <v>57</v>
      </c>
      <c r="C67" s="39">
        <f>_xlfn.XLOOKUP($A67,'[1]DESPESES € - resum'!$B:$B,'[1]DESPESES € - resum'!D:D,0)</f>
        <v>1672337.75</v>
      </c>
      <c r="D67" s="40">
        <f>_xlfn.XLOOKUP($A67,'[1]DESPESES € - resum'!$B:$B,'[1]DESPESES € - resum'!E:E,0)</f>
        <v>-175401.88</v>
      </c>
      <c r="E67" s="40">
        <f>_xlfn.XLOOKUP($A67,'[1]DESPESES € - resum'!$B:$B,'[1]DESPESES € - resum'!F:F,0)</f>
        <v>1496935.87</v>
      </c>
      <c r="F67" s="40">
        <f>_xlfn.XLOOKUP($A67,'[1]DESPESES € - resum'!$B:$B,'[1]DESPESES € - resum'!G:G,0)</f>
        <v>1538104.02</v>
      </c>
      <c r="G67" s="41">
        <f t="shared" si="1"/>
        <v>1.0275016123436203</v>
      </c>
    </row>
    <row r="68" spans="1:7" x14ac:dyDescent="0.2">
      <c r="A68" s="46">
        <v>2270089</v>
      </c>
      <c r="B68" s="91" t="s">
        <v>58</v>
      </c>
      <c r="C68" s="39">
        <f>_xlfn.XLOOKUP($A68,'[1]DESPESES € - resum'!$B:$B,'[1]DESPESES € - resum'!D:D,0)</f>
        <v>1104726.8400000001</v>
      </c>
      <c r="D68" s="40">
        <f>_xlfn.XLOOKUP($A68,'[1]DESPESES € - resum'!$B:$B,'[1]DESPESES € - resum'!E:E,0)</f>
        <v>680790.4</v>
      </c>
      <c r="E68" s="40">
        <f>_xlfn.XLOOKUP($A68,'[1]DESPESES € - resum'!$B:$B,'[1]DESPESES € - resum'!F:F,0)</f>
        <v>1785517.2400000002</v>
      </c>
      <c r="F68" s="40">
        <f>_xlfn.XLOOKUP($A68,'[1]DESPESES € - resum'!$B:$B,'[1]DESPESES € - resum'!G:G,0)</f>
        <v>1928405.42</v>
      </c>
      <c r="G68" s="41">
        <f t="shared" si="1"/>
        <v>1.0800262113403059</v>
      </c>
    </row>
    <row r="69" spans="1:7" x14ac:dyDescent="0.2">
      <c r="A69" s="46"/>
      <c r="B69" s="51" t="s">
        <v>59</v>
      </c>
      <c r="C69" s="48">
        <f>SUM(C60:C68)</f>
        <v>15054454.189999999</v>
      </c>
      <c r="D69" s="48">
        <f>SUM(D60:D68)</f>
        <v>2525987</v>
      </c>
      <c r="E69" s="48">
        <f t="shared" ref="E69" si="20">SUM(E60:E68)</f>
        <v>17580441.189999998</v>
      </c>
      <c r="F69" s="48">
        <f>SUM(F60:F68)</f>
        <v>17770041.649999999</v>
      </c>
      <c r="G69" s="49">
        <f t="shared" si="1"/>
        <v>1.0107847384460322</v>
      </c>
    </row>
    <row r="70" spans="1:7" x14ac:dyDescent="0.2">
      <c r="A70" s="37">
        <v>2280002</v>
      </c>
      <c r="B70" s="26" t="s">
        <v>60</v>
      </c>
      <c r="C70" s="39">
        <f>_xlfn.XLOOKUP($A70,'[1]DESPESES € - resum'!$B:$B,'[1]DESPESES € - resum'!D:D,0)</f>
        <v>7889244.4800000004</v>
      </c>
      <c r="D70" s="40">
        <f>_xlfn.XLOOKUP($A70,'[1]DESPESES € - resum'!$B:$B,'[1]DESPESES € - resum'!E:E,0)</f>
        <v>1586989.45</v>
      </c>
      <c r="E70" s="40">
        <f>_xlfn.XLOOKUP($A70,'[1]DESPESES € - resum'!$B:$B,'[1]DESPESES € - resum'!F:F,0)</f>
        <v>9476233.9299999997</v>
      </c>
      <c r="F70" s="40">
        <f>_xlfn.XLOOKUP($A70,'[1]DESPESES € - resum'!$B:$B,'[1]DESPESES € - resum'!G:G,0)</f>
        <v>9091286.5300000012</v>
      </c>
      <c r="G70" s="41">
        <f t="shared" ref="G70:G84" si="21">IFERROR(F70/E70,0)</f>
        <v>0.95937759632744746</v>
      </c>
    </row>
    <row r="71" spans="1:7" x14ac:dyDescent="0.2">
      <c r="A71" s="44">
        <v>2280003</v>
      </c>
      <c r="B71" s="26" t="s">
        <v>248</v>
      </c>
      <c r="C71" s="39">
        <f>_xlfn.XLOOKUP($A71,'[1]DESPESES € - resum'!$B:$B,'[1]DESPESES € - resum'!D:D,0)</f>
        <v>620360.64</v>
      </c>
      <c r="D71" s="40">
        <f>_xlfn.XLOOKUP($A71,'[1]DESPESES € - resum'!$B:$B,'[1]DESPESES € - resum'!E:E,0)</f>
        <v>0</v>
      </c>
      <c r="E71" s="40">
        <f>_xlfn.XLOOKUP($A71,'[1]DESPESES € - resum'!$B:$B,'[1]DESPESES € - resum'!F:F,0)</f>
        <v>620360.64</v>
      </c>
      <c r="F71" s="40">
        <f>_xlfn.XLOOKUP($A71,'[1]DESPESES € - resum'!$B:$B,'[1]DESPESES € - resum'!G:G,0)</f>
        <v>1015131.48</v>
      </c>
      <c r="G71" s="43">
        <f t="shared" si="21"/>
        <v>1.6363570067888251</v>
      </c>
    </row>
    <row r="72" spans="1:7" x14ac:dyDescent="0.2">
      <c r="A72" s="46">
        <v>2280004</v>
      </c>
      <c r="B72" s="26" t="s">
        <v>249</v>
      </c>
      <c r="C72" s="39">
        <f>_xlfn.XLOOKUP($A72,'[1]DESPESES € - resum'!$B:$B,'[1]DESPESES € - resum'!D:D,0)</f>
        <v>0</v>
      </c>
      <c r="D72" s="40">
        <f>_xlfn.XLOOKUP($A72,'[1]DESPESES € - resum'!$B:$B,'[1]DESPESES € - resum'!E:E,0)</f>
        <v>0</v>
      </c>
      <c r="E72" s="40">
        <f>_xlfn.XLOOKUP($A72,'[1]DESPESES € - resum'!$B:$B,'[1]DESPESES € - resum'!F:F,0)</f>
        <v>0</v>
      </c>
      <c r="F72" s="40">
        <f>_xlfn.XLOOKUP($A72,'[1]DESPESES € - resum'!$B:$B,'[1]DESPESES € - resum'!G:G,0)</f>
        <v>0</v>
      </c>
      <c r="G72" s="41">
        <f t="shared" si="21"/>
        <v>0</v>
      </c>
    </row>
    <row r="73" spans="1:7" x14ac:dyDescent="0.2">
      <c r="A73" s="46"/>
      <c r="B73" s="51" t="s">
        <v>61</v>
      </c>
      <c r="C73" s="48">
        <f>SUM(C70:C72)</f>
        <v>8509605.120000001</v>
      </c>
      <c r="D73" s="48">
        <f>SUM(D70:D72)</f>
        <v>1586989.45</v>
      </c>
      <c r="E73" s="48">
        <f>SUM(E70:E72)</f>
        <v>10096594.57</v>
      </c>
      <c r="F73" s="48">
        <f>SUM(F70:F72)</f>
        <v>10106418.010000002</v>
      </c>
      <c r="G73" s="49">
        <f t="shared" si="21"/>
        <v>1.000972945871194</v>
      </c>
    </row>
    <row r="74" spans="1:7" x14ac:dyDescent="0.2">
      <c r="A74" s="46"/>
      <c r="B74" s="28" t="s">
        <v>62</v>
      </c>
      <c r="C74" s="93">
        <f>+C73+C69+C59+C52+C50+C48+C46+C43+C36</f>
        <v>290721362.14999998</v>
      </c>
      <c r="D74" s="93">
        <f>+D73+D69+D59+D52+D50+D48+D46+D43+D36</f>
        <v>45484698.350000009</v>
      </c>
      <c r="E74" s="93">
        <f>+E73+E69+E59+E52+E50+E48+E46+E43+E36</f>
        <v>336206060.50000006</v>
      </c>
      <c r="F74" s="93">
        <f>+F73+F69+F59+F52+F50+F48+F46+F43+F36</f>
        <v>335640137.21999991</v>
      </c>
      <c r="G74" s="94">
        <f t="shared" si="21"/>
        <v>0.99831673682753219</v>
      </c>
    </row>
    <row r="75" spans="1:7" x14ac:dyDescent="0.2">
      <c r="A75" s="37">
        <v>2300001</v>
      </c>
      <c r="B75" s="26" t="s">
        <v>63</v>
      </c>
      <c r="C75" s="39">
        <f>_xlfn.XLOOKUP($A75,'[1]DESPESES € - resum'!$B:$B,'[1]DESPESES € - resum'!D:D,0)</f>
        <v>376923.16</v>
      </c>
      <c r="D75" s="40">
        <f>_xlfn.XLOOKUP($A75,'[1]DESPESES € - resum'!$B:$B,'[1]DESPESES € - resum'!E:E,0)</f>
        <v>662714.93000000005</v>
      </c>
      <c r="E75" s="40">
        <f>_xlfn.XLOOKUP($A75,'[1]DESPESES € - resum'!$B:$B,'[1]DESPESES € - resum'!F:F,0)</f>
        <v>1039638.0900000001</v>
      </c>
      <c r="F75" s="40">
        <f>_xlfn.XLOOKUP($A75,'[1]DESPESES € - resum'!$B:$B,'[1]DESPESES € - resum'!G:G,0)</f>
        <v>1186063.29</v>
      </c>
      <c r="G75" s="41">
        <f t="shared" si="21"/>
        <v>1.1408424733649378</v>
      </c>
    </row>
    <row r="76" spans="1:7" x14ac:dyDescent="0.2">
      <c r="A76" s="37"/>
      <c r="B76" s="51" t="s">
        <v>64</v>
      </c>
      <c r="C76" s="48">
        <f>+C75</f>
        <v>376923.16</v>
      </c>
      <c r="D76" s="48">
        <f>+D75</f>
        <v>662714.93000000005</v>
      </c>
      <c r="E76" s="48">
        <f t="shared" ref="E76" si="22">+E75</f>
        <v>1039638.0900000001</v>
      </c>
      <c r="F76" s="48">
        <f>+F75</f>
        <v>1186063.29</v>
      </c>
      <c r="G76" s="49">
        <f t="shared" si="21"/>
        <v>1.1408424733649378</v>
      </c>
    </row>
    <row r="77" spans="1:7" x14ac:dyDescent="0.2">
      <c r="A77" s="46">
        <v>2310001</v>
      </c>
      <c r="B77" s="26" t="s">
        <v>65</v>
      </c>
      <c r="C77" s="39">
        <f>_xlfn.XLOOKUP($A77,'[1]DESPESES € - resum'!$B:$B,'[1]DESPESES € - resum'!D:D,0)</f>
        <v>0</v>
      </c>
      <c r="D77" s="40">
        <f>_xlfn.XLOOKUP($A77,'[1]DESPESES € - resum'!$B:$B,'[1]DESPESES € - resum'!E:E,0)</f>
        <v>0</v>
      </c>
      <c r="E77" s="40">
        <f>_xlfn.XLOOKUP($A77,'[1]DESPESES € - resum'!$B:$B,'[1]DESPESES € - resum'!F:F,0)</f>
        <v>0</v>
      </c>
      <c r="F77" s="40">
        <f>_xlfn.XLOOKUP($A77,'[1]DESPESES € - resum'!$B:$B,'[1]DESPESES € - resum'!G:G,0)</f>
        <v>0</v>
      </c>
      <c r="G77" s="41">
        <f t="shared" si="21"/>
        <v>0</v>
      </c>
    </row>
    <row r="78" spans="1:7" x14ac:dyDescent="0.2">
      <c r="A78" s="46"/>
      <c r="B78" s="51" t="s">
        <v>66</v>
      </c>
      <c r="C78" s="48">
        <f>+C77</f>
        <v>0</v>
      </c>
      <c r="D78" s="48">
        <f>+D77</f>
        <v>0</v>
      </c>
      <c r="E78" s="48">
        <f t="shared" ref="E78" si="23">+E77</f>
        <v>0</v>
      </c>
      <c r="F78" s="48">
        <f>+F77</f>
        <v>0</v>
      </c>
      <c r="G78" s="49">
        <f t="shared" si="21"/>
        <v>0</v>
      </c>
    </row>
    <row r="79" spans="1:7" x14ac:dyDescent="0.2">
      <c r="A79" s="46"/>
      <c r="B79" s="28" t="s">
        <v>67</v>
      </c>
      <c r="C79" s="93">
        <f>+C78+C76</f>
        <v>376923.16</v>
      </c>
      <c r="D79" s="93">
        <f>+D78+D76</f>
        <v>662714.93000000005</v>
      </c>
      <c r="E79" s="93">
        <f t="shared" ref="E79" si="24">+E78+E76</f>
        <v>1039638.0900000001</v>
      </c>
      <c r="F79" s="93">
        <f>+F78+F76</f>
        <v>1186063.29</v>
      </c>
      <c r="G79" s="94">
        <f t="shared" si="21"/>
        <v>1.1408424733649378</v>
      </c>
    </row>
    <row r="80" spans="1:7" x14ac:dyDescent="0.2">
      <c r="A80" s="37">
        <v>2510001</v>
      </c>
      <c r="B80" s="26" t="s">
        <v>250</v>
      </c>
      <c r="C80" s="39">
        <f>_xlfn.XLOOKUP($A80,'[1]DESPESES € - resum'!$B:$B,'[1]DESPESES € - resum'!D:D,0)</f>
        <v>2535825.37</v>
      </c>
      <c r="D80" s="40">
        <f>_xlfn.XLOOKUP($A80,'[1]DESPESES € - resum'!$B:$B,'[1]DESPESES € - resum'!E:E,0)</f>
        <v>-164100.65</v>
      </c>
      <c r="E80" s="40">
        <f>_xlfn.XLOOKUP($A80,'[1]DESPESES € - resum'!$B:$B,'[1]DESPESES € - resum'!F:F,0)</f>
        <v>2371724.7200000002</v>
      </c>
      <c r="F80" s="40">
        <f>_xlfn.XLOOKUP($A80,'[1]DESPESES € - resum'!$B:$B,'[1]DESPESES € - resum'!G:G,0)</f>
        <v>2364861.5100000002</v>
      </c>
      <c r="G80" s="41">
        <f t="shared" si="21"/>
        <v>0.99710623667994658</v>
      </c>
    </row>
    <row r="81" spans="1:7" x14ac:dyDescent="0.2">
      <c r="A81" s="46">
        <v>2510002</v>
      </c>
      <c r="B81" s="91" t="s">
        <v>251</v>
      </c>
      <c r="C81" s="39">
        <f>_xlfn.XLOOKUP($A81,'[1]DESPESES € - resum'!$B:$B,'[1]DESPESES € - resum'!D:D,0)</f>
        <v>3511036.76</v>
      </c>
      <c r="D81" s="40">
        <f>_xlfn.XLOOKUP($A81,'[1]DESPESES € - resum'!$B:$B,'[1]DESPESES € - resum'!E:E,0)</f>
        <v>2597996.6</v>
      </c>
      <c r="E81" s="40">
        <f>_xlfn.XLOOKUP($A81,'[1]DESPESES € - resum'!$B:$B,'[1]DESPESES € - resum'!F:F,0)</f>
        <v>6109033.3599999994</v>
      </c>
      <c r="F81" s="40">
        <f>_xlfn.XLOOKUP($A81,'[1]DESPESES € - resum'!$B:$B,'[1]DESPESES € - resum'!G:G,0)</f>
        <v>6098397.25</v>
      </c>
      <c r="G81" s="41">
        <f t="shared" si="21"/>
        <v>0.99825895368821504</v>
      </c>
    </row>
    <row r="82" spans="1:7" x14ac:dyDescent="0.2">
      <c r="A82" s="46"/>
      <c r="B82" s="51" t="s">
        <v>68</v>
      </c>
      <c r="C82" s="48">
        <f>SUM(C80:C81)</f>
        <v>6046862.1299999999</v>
      </c>
      <c r="D82" s="48">
        <f>SUM(D80:D81)</f>
        <v>2433895.9500000002</v>
      </c>
      <c r="E82" s="48">
        <f t="shared" ref="E82" si="25">SUM(E80:E81)</f>
        <v>8480758.0800000001</v>
      </c>
      <c r="F82" s="48">
        <f>SUM(F80:F81)</f>
        <v>8463258.7599999998</v>
      </c>
      <c r="G82" s="49">
        <f t="shared" si="21"/>
        <v>0.99793658540487451</v>
      </c>
    </row>
    <row r="83" spans="1:7" x14ac:dyDescent="0.2">
      <c r="A83" s="46"/>
      <c r="B83" s="28" t="s">
        <v>69</v>
      </c>
      <c r="C83" s="85">
        <f>+C82</f>
        <v>6046862.1299999999</v>
      </c>
      <c r="D83" s="85">
        <f>+D82</f>
        <v>2433895.9500000002</v>
      </c>
      <c r="E83" s="85">
        <f t="shared" ref="E83" si="26">+E82</f>
        <v>8480758.0800000001</v>
      </c>
      <c r="F83" s="85">
        <f>+F82</f>
        <v>8463258.7599999998</v>
      </c>
      <c r="G83" s="86">
        <f t="shared" si="21"/>
        <v>0.99793658540487451</v>
      </c>
    </row>
    <row r="84" spans="1:7" x14ac:dyDescent="0.2">
      <c r="A84" s="46"/>
      <c r="B84" s="95" t="s">
        <v>316</v>
      </c>
      <c r="C84" s="96">
        <f>+C83+C79+C74+C34+C31</f>
        <v>309472417.52000004</v>
      </c>
      <c r="D84" s="96">
        <f>+D83+D79+D74+D34+D31</f>
        <v>51100391.330000013</v>
      </c>
      <c r="E84" s="96">
        <f>+E83+E79+E74+E34+E31</f>
        <v>360572808.85000008</v>
      </c>
      <c r="F84" s="96">
        <f>+F83+F79+F74+F34+F31</f>
        <v>359418464.98999995</v>
      </c>
      <c r="G84" s="97">
        <f t="shared" si="21"/>
        <v>0.99679858316637415</v>
      </c>
    </row>
    <row r="85" spans="1:7" x14ac:dyDescent="0.2">
      <c r="A85" s="98"/>
      <c r="B85" s="99"/>
      <c r="C85" s="100"/>
      <c r="D85" s="100"/>
      <c r="E85" s="100"/>
      <c r="F85" s="100"/>
      <c r="G85" s="100"/>
    </row>
    <row r="86" spans="1:7" x14ac:dyDescent="0.2">
      <c r="A86" s="101"/>
      <c r="B86" s="102"/>
      <c r="C86" s="103"/>
      <c r="D86" s="103"/>
      <c r="E86" s="103"/>
      <c r="F86" s="103"/>
      <c r="G86" s="103"/>
    </row>
    <row r="87" spans="1:7" x14ac:dyDescent="0.2">
      <c r="A87" s="101"/>
      <c r="B87" s="102"/>
      <c r="C87" s="103"/>
      <c r="D87" s="103"/>
      <c r="E87" s="103"/>
      <c r="F87" s="103"/>
      <c r="G87" s="103"/>
    </row>
    <row r="88" spans="1:7" x14ac:dyDescent="0.2">
      <c r="A88" s="2" t="s">
        <v>0</v>
      </c>
      <c r="B88" s="1"/>
      <c r="C88" s="7"/>
      <c r="D88" s="7"/>
      <c r="E88" s="9"/>
      <c r="F88" s="9"/>
      <c r="G88" s="9"/>
    </row>
    <row r="89" spans="1:7" x14ac:dyDescent="0.2">
      <c r="A89" s="6" t="str">
        <f>+A3</f>
        <v>EXERCICI 2024 4art TRIMESTRE</v>
      </c>
      <c r="B89" s="1"/>
      <c r="C89" s="7"/>
      <c r="D89" s="7"/>
      <c r="E89" s="9"/>
      <c r="F89" s="9"/>
      <c r="G89" s="9"/>
    </row>
    <row r="90" spans="1:7" x14ac:dyDescent="0.2">
      <c r="A90" s="6" t="s">
        <v>70</v>
      </c>
      <c r="B90" s="1"/>
      <c r="C90" s="7"/>
      <c r="D90" s="7"/>
      <c r="E90" s="5"/>
      <c r="F90" s="5"/>
      <c r="G90" s="5"/>
    </row>
    <row r="91" spans="1:7" x14ac:dyDescent="0.2">
      <c r="A91" s="3" t="s">
        <v>4</v>
      </c>
      <c r="B91" s="1"/>
      <c r="C91" s="7"/>
      <c r="D91" s="7"/>
      <c r="E91" s="5"/>
      <c r="F91" s="5"/>
      <c r="G91" s="5"/>
    </row>
    <row r="92" spans="1:7" x14ac:dyDescent="0.2">
      <c r="A92" s="4"/>
      <c r="B92" s="1"/>
      <c r="C92" s="7"/>
      <c r="D92" s="7"/>
      <c r="E92" s="5"/>
      <c r="F92" s="5"/>
      <c r="G92" s="5"/>
    </row>
    <row r="93" spans="1:7" ht="5.25" customHeight="1" x14ac:dyDescent="0.2">
      <c r="A93" s="1"/>
      <c r="B93" s="1"/>
      <c r="C93" s="7"/>
      <c r="D93" s="7"/>
      <c r="E93" s="5"/>
      <c r="F93" s="5"/>
      <c r="G93" s="5"/>
    </row>
    <row r="94" spans="1:7" ht="50.1" customHeight="1" x14ac:dyDescent="0.2">
      <c r="A94" s="11" t="s">
        <v>7</v>
      </c>
      <c r="B94" s="12" t="s">
        <v>8</v>
      </c>
      <c r="C94" s="31" t="str">
        <f>+C7</f>
        <v>Pressupost inicial</v>
      </c>
      <c r="D94" s="13" t="str">
        <f>+D7</f>
        <v>Modificacions</v>
      </c>
      <c r="E94" s="13" t="str">
        <f>+E7</f>
        <v>Pressupost definitiu</v>
      </c>
      <c r="F94" s="8" t="str">
        <f>+F7</f>
        <v>Obligacions Reconegudes</v>
      </c>
      <c r="G94" s="14" t="str">
        <f>+G7</f>
        <v>% Execució</v>
      </c>
    </row>
    <row r="95" spans="1:7" x14ac:dyDescent="0.2">
      <c r="A95" s="46">
        <v>3100002</v>
      </c>
      <c r="B95" s="38" t="s">
        <v>299</v>
      </c>
      <c r="C95" s="39">
        <f>_xlfn.XLOOKUP($A95,'[1]DESPESES € - resum'!$B:$B,'[1]DESPESES € - resum'!D:D,0)</f>
        <v>0</v>
      </c>
      <c r="D95" s="40">
        <f>_xlfn.XLOOKUP($A95,'[1]DESPESES € - resum'!$B:$B,'[1]DESPESES € - resum'!E:E,0)</f>
        <v>0</v>
      </c>
      <c r="E95" s="40">
        <f>_xlfn.XLOOKUP($A95,'[1]DESPESES € - resum'!$B:$B,'[1]DESPESES € - resum'!F:F,0)</f>
        <v>0</v>
      </c>
      <c r="F95" s="40">
        <f>_xlfn.XLOOKUP($A95,'[1]DESPESES € - resum'!$B:$B,'[1]DESPESES € - resum'!G:G,0)</f>
        <v>0</v>
      </c>
      <c r="G95" s="41">
        <f t="shared" ref="G95:G172" si="27">IFERROR(F95/E95,0)</f>
        <v>0</v>
      </c>
    </row>
    <row r="96" spans="1:7" x14ac:dyDescent="0.2">
      <c r="A96" s="37">
        <v>3100003</v>
      </c>
      <c r="B96" s="38" t="s">
        <v>71</v>
      </c>
      <c r="C96" s="39">
        <f>_xlfn.XLOOKUP($A96,'[1]DESPESES € - resum'!$B:$B,'[1]DESPESES € - resum'!D:D,0)</f>
        <v>20030.62</v>
      </c>
      <c r="D96" s="40">
        <f>_xlfn.XLOOKUP($A96,'[1]DESPESES € - resum'!$B:$B,'[1]DESPESES € - resum'!E:E,0)</f>
        <v>0</v>
      </c>
      <c r="E96" s="40">
        <f>_xlfn.XLOOKUP($A96,'[1]DESPESES € - resum'!$B:$B,'[1]DESPESES € - resum'!F:F,0)</f>
        <v>20030.62</v>
      </c>
      <c r="F96" s="40">
        <f>_xlfn.XLOOKUP($A96,'[1]DESPESES € - resum'!$B:$B,'[1]DESPESES € - resum'!G:G,0)</f>
        <v>27052.84</v>
      </c>
      <c r="G96" s="41">
        <f t="shared" si="27"/>
        <v>1.3505742707914183</v>
      </c>
    </row>
    <row r="97" spans="1:7" x14ac:dyDescent="0.2">
      <c r="A97" s="37">
        <v>3100004</v>
      </c>
      <c r="B97" s="38" t="s">
        <v>281</v>
      </c>
      <c r="C97" s="39">
        <f>_xlfn.XLOOKUP($A97,'[1]DESPESES € - resum'!$B:$B,'[1]DESPESES € - resum'!D:D,0)</f>
        <v>634800</v>
      </c>
      <c r="D97" s="40">
        <f>_xlfn.XLOOKUP($A97,'[1]DESPESES € - resum'!$B:$B,'[1]DESPESES € - resum'!E:E,0)</f>
        <v>1973783.06</v>
      </c>
      <c r="E97" s="40">
        <f>_xlfn.XLOOKUP($A97,'[1]DESPESES € - resum'!$B:$B,'[1]DESPESES € - resum'!F:F,0)</f>
        <v>2608583.06</v>
      </c>
      <c r="F97" s="40">
        <f>_xlfn.XLOOKUP($A97,'[1]DESPESES € - resum'!$B:$B,'[1]DESPESES € - resum'!G:G,0)</f>
        <v>2612224.61</v>
      </c>
      <c r="G97" s="41">
        <f t="shared" ref="G97" si="28">IFERROR(F97/E97,0)</f>
        <v>1.0013959877512966</v>
      </c>
    </row>
    <row r="98" spans="1:7" ht="22.5" x14ac:dyDescent="0.2">
      <c r="A98" s="37">
        <v>3100006</v>
      </c>
      <c r="B98" s="38" t="s">
        <v>282</v>
      </c>
      <c r="C98" s="39">
        <f>_xlfn.XLOOKUP($A98,'[1]DESPESES € - resum'!$B:$B,'[1]DESPESES € - resum'!D:D,0)</f>
        <v>163934.5</v>
      </c>
      <c r="D98" s="40">
        <f>_xlfn.XLOOKUP($A98,'[1]DESPESES € - resum'!$B:$B,'[1]DESPESES € - resum'!E:E,0)</f>
        <v>-121424.64</v>
      </c>
      <c r="E98" s="40">
        <f>_xlfn.XLOOKUP($A98,'[1]DESPESES € - resum'!$B:$B,'[1]DESPESES € - resum'!F:F,0)</f>
        <v>42509.86</v>
      </c>
      <c r="F98" s="40">
        <f>_xlfn.XLOOKUP($A98,'[1]DESPESES € - resum'!$B:$B,'[1]DESPESES € - resum'!G:G,0)</f>
        <v>27635.48</v>
      </c>
      <c r="G98" s="41">
        <f t="shared" si="27"/>
        <v>0.65009576601757801</v>
      </c>
    </row>
    <row r="99" spans="1:7" x14ac:dyDescent="0.2">
      <c r="A99" s="37"/>
      <c r="B99" s="47" t="s">
        <v>72</v>
      </c>
      <c r="C99" s="48">
        <f>SUM(C95:C98)</f>
        <v>818765.12</v>
      </c>
      <c r="D99" s="48">
        <f>SUM(D95:D98)</f>
        <v>1852358.4200000002</v>
      </c>
      <c r="E99" s="48">
        <f>SUM(E95:E98)</f>
        <v>2671123.54</v>
      </c>
      <c r="F99" s="48">
        <f>SUM(F95:F98)</f>
        <v>2666912.9299999997</v>
      </c>
      <c r="G99" s="49">
        <f t="shared" si="27"/>
        <v>0.99842365583734838</v>
      </c>
    </row>
    <row r="100" spans="1:7" s="42" customFormat="1" x14ac:dyDescent="0.2">
      <c r="A100" s="46">
        <v>3120001</v>
      </c>
      <c r="B100" s="38" t="s">
        <v>73</v>
      </c>
      <c r="C100" s="39">
        <f>_xlfn.XLOOKUP($A100,'[1]DESPESES € - resum'!$B:$B,'[1]DESPESES € - resum'!D:D,0)</f>
        <v>0</v>
      </c>
      <c r="D100" s="40">
        <f>_xlfn.XLOOKUP($A100,'[1]DESPESES € - resum'!$B:$B,'[1]DESPESES € - resum'!E:E,0)</f>
        <v>0</v>
      </c>
      <c r="E100" s="40">
        <f>_xlfn.XLOOKUP($A100,'[1]DESPESES € - resum'!$B:$B,'[1]DESPESES € - resum'!F:F,0)</f>
        <v>0</v>
      </c>
      <c r="F100" s="40">
        <f>_xlfn.XLOOKUP($A100,'[1]DESPESES € - resum'!$B:$B,'[1]DESPESES € - resum'!G:G,0)</f>
        <v>0</v>
      </c>
      <c r="G100" s="41">
        <f t="shared" si="27"/>
        <v>0</v>
      </c>
    </row>
    <row r="101" spans="1:7" ht="22.5" x14ac:dyDescent="0.2">
      <c r="A101" s="46"/>
      <c r="B101" s="47" t="s">
        <v>252</v>
      </c>
      <c r="C101" s="48">
        <f>+C100</f>
        <v>0</v>
      </c>
      <c r="D101" s="48">
        <f>+D100</f>
        <v>0</v>
      </c>
      <c r="E101" s="48">
        <f t="shared" ref="E101" si="29">+E100</f>
        <v>0</v>
      </c>
      <c r="F101" s="48">
        <f>+F100</f>
        <v>0</v>
      </c>
      <c r="G101" s="49">
        <f t="shared" si="27"/>
        <v>0</v>
      </c>
    </row>
    <row r="102" spans="1:7" x14ac:dyDescent="0.2">
      <c r="A102" s="46">
        <v>3190001</v>
      </c>
      <c r="B102" s="38" t="s">
        <v>74</v>
      </c>
      <c r="C102" s="39">
        <f>_xlfn.XLOOKUP($A102,'[1]DESPESES € - resum'!$B:$B,'[1]DESPESES € - resum'!D:D,0)</f>
        <v>0</v>
      </c>
      <c r="D102" s="40">
        <f>_xlfn.XLOOKUP($A102,'[1]DESPESES € - resum'!$B:$B,'[1]DESPESES € - resum'!E:E,0)</f>
        <v>0</v>
      </c>
      <c r="E102" s="40">
        <f>_xlfn.XLOOKUP($A102,'[1]DESPESES € - resum'!$B:$B,'[1]DESPESES € - resum'!F:F,0)</f>
        <v>0</v>
      </c>
      <c r="F102" s="40">
        <f>_xlfn.XLOOKUP($A102,'[1]DESPESES € - resum'!$B:$B,'[1]DESPESES € - resum'!G:G,0)</f>
        <v>0</v>
      </c>
      <c r="G102" s="41">
        <f t="shared" si="27"/>
        <v>0</v>
      </c>
    </row>
    <row r="103" spans="1:7" x14ac:dyDescent="0.2">
      <c r="A103" s="46"/>
      <c r="B103" s="47" t="s">
        <v>75</v>
      </c>
      <c r="C103" s="48">
        <f>+C102</f>
        <v>0</v>
      </c>
      <c r="D103" s="48">
        <f>+D102</f>
        <v>0</v>
      </c>
      <c r="E103" s="48">
        <f t="shared" ref="E103" si="30">+E102</f>
        <v>0</v>
      </c>
      <c r="F103" s="48">
        <f>+F102</f>
        <v>0</v>
      </c>
      <c r="G103" s="49">
        <f t="shared" si="27"/>
        <v>0</v>
      </c>
    </row>
    <row r="104" spans="1:7" x14ac:dyDescent="0.2">
      <c r="A104" s="46"/>
      <c r="B104" s="104" t="s">
        <v>76</v>
      </c>
      <c r="C104" s="85">
        <f>+C103+C101+C99</f>
        <v>818765.12</v>
      </c>
      <c r="D104" s="85">
        <f>+D103+D101+D99</f>
        <v>1852358.4200000002</v>
      </c>
      <c r="E104" s="85">
        <f>+E103+E101+E99</f>
        <v>2671123.54</v>
      </c>
      <c r="F104" s="85">
        <f>+F103+F101+F99</f>
        <v>2666912.9299999997</v>
      </c>
      <c r="G104" s="86">
        <f t="shared" si="27"/>
        <v>0.99842365583734838</v>
      </c>
    </row>
    <row r="105" spans="1:7" x14ac:dyDescent="0.2">
      <c r="A105" s="46">
        <v>3400002</v>
      </c>
      <c r="B105" s="38" t="s">
        <v>323</v>
      </c>
      <c r="C105" s="39">
        <f>_xlfn.XLOOKUP($A105,'[1]DESPESES € - resum'!$B:$B,'[1]DESPESES € - resum'!D:D,0)</f>
        <v>0</v>
      </c>
      <c r="D105" s="40">
        <f>_xlfn.XLOOKUP($A105,'[1]DESPESES € - resum'!$B:$B,'[1]DESPESES € - resum'!E:E,0)</f>
        <v>105604.28</v>
      </c>
      <c r="E105" s="40">
        <f>_xlfn.XLOOKUP($A105,'[1]DESPESES € - resum'!$B:$B,'[1]DESPESES € - resum'!F:F,0)</f>
        <v>105604.28</v>
      </c>
      <c r="F105" s="40">
        <f>_xlfn.XLOOKUP($A105,'[1]DESPESES € - resum'!$B:$B,'[1]DESPESES € - resum'!G:G,0)</f>
        <v>105873.81</v>
      </c>
      <c r="G105" s="41">
        <f t="shared" ref="G105:G106" si="31">IFERROR(F105/E105,0)</f>
        <v>1.0025522639802098</v>
      </c>
    </row>
    <row r="106" spans="1:7" x14ac:dyDescent="0.2">
      <c r="A106" s="46"/>
      <c r="B106" s="47" t="s">
        <v>324</v>
      </c>
      <c r="C106" s="48">
        <f>SUM(C105:C105)</f>
        <v>0</v>
      </c>
      <c r="D106" s="48">
        <f>SUM(D105:D105)</f>
        <v>105604.28</v>
      </c>
      <c r="E106" s="48">
        <f>SUM(E105:E105)</f>
        <v>105604.28</v>
      </c>
      <c r="F106" s="48">
        <f>SUM(F105:F105)</f>
        <v>105873.81</v>
      </c>
      <c r="G106" s="49">
        <f t="shared" si="31"/>
        <v>1.0025522639802098</v>
      </c>
    </row>
    <row r="107" spans="1:7" x14ac:dyDescent="0.2">
      <c r="A107" s="37">
        <v>3490001</v>
      </c>
      <c r="B107" s="91" t="s">
        <v>77</v>
      </c>
      <c r="C107" s="39">
        <f>_xlfn.XLOOKUP($A107,'[1]DESPESES € - resum'!$B:$B,'[1]DESPESES € - resum'!D:D,0)</f>
        <v>32576.639999999999</v>
      </c>
      <c r="D107" s="40">
        <f>_xlfn.XLOOKUP($A107,'[1]DESPESES € - resum'!$B:$B,'[1]DESPESES € - resum'!E:E,0)</f>
        <v>-32506.38</v>
      </c>
      <c r="E107" s="40">
        <f>_xlfn.XLOOKUP($A107,'[1]DESPESES € - resum'!$B:$B,'[1]DESPESES € - resum'!F:F,0)</f>
        <v>70.259999999998399</v>
      </c>
      <c r="F107" s="40">
        <f>_xlfn.XLOOKUP($A107,'[1]DESPESES € - resum'!$B:$B,'[1]DESPESES € - resum'!G:G,0)</f>
        <v>70.25</v>
      </c>
      <c r="G107" s="41">
        <f t="shared" si="27"/>
        <v>0.99985767150585825</v>
      </c>
    </row>
    <row r="108" spans="1:7" x14ac:dyDescent="0.2">
      <c r="A108" s="46"/>
      <c r="B108" s="47" t="s">
        <v>78</v>
      </c>
      <c r="C108" s="48">
        <f>SUM(C107:C107)</f>
        <v>32576.639999999999</v>
      </c>
      <c r="D108" s="48">
        <f>SUM(D107:D107)</f>
        <v>-32506.38</v>
      </c>
      <c r="E108" s="48">
        <f>SUM(E107:E107)</f>
        <v>70.259999999998399</v>
      </c>
      <c r="F108" s="48">
        <f>SUM(F107:F107)</f>
        <v>70.25</v>
      </c>
      <c r="G108" s="49">
        <f t="shared" si="27"/>
        <v>0.99985767150585825</v>
      </c>
    </row>
    <row r="109" spans="1:7" x14ac:dyDescent="0.2">
      <c r="A109" s="46"/>
      <c r="B109" s="104" t="s">
        <v>79</v>
      </c>
      <c r="C109" s="85">
        <f>+C108+C106</f>
        <v>32576.639999999999</v>
      </c>
      <c r="D109" s="85">
        <f>+D108+D106</f>
        <v>73097.899999999994</v>
      </c>
      <c r="E109" s="85">
        <f>+E108+E106</f>
        <v>105674.54</v>
      </c>
      <c r="F109" s="85">
        <f>+F108+F106</f>
        <v>105944.06</v>
      </c>
      <c r="G109" s="86">
        <f t="shared" si="27"/>
        <v>1.0025504724222125</v>
      </c>
    </row>
    <row r="110" spans="1:7" x14ac:dyDescent="0.2">
      <c r="A110" s="46"/>
      <c r="B110" s="104" t="s">
        <v>317</v>
      </c>
      <c r="C110" s="96">
        <f>+C109+C104</f>
        <v>851341.76</v>
      </c>
      <c r="D110" s="96">
        <f>+D109+D104</f>
        <v>1925456.32</v>
      </c>
      <c r="E110" s="96">
        <f>+E109+E104</f>
        <v>2776798.08</v>
      </c>
      <c r="F110" s="96">
        <f>+F109+F104</f>
        <v>2772856.9899999998</v>
      </c>
      <c r="G110" s="97">
        <f t="shared" si="27"/>
        <v>0.99858070702785839</v>
      </c>
    </row>
    <row r="111" spans="1:7" x14ac:dyDescent="0.2">
      <c r="A111" s="46">
        <v>4400001</v>
      </c>
      <c r="B111" s="38" t="s">
        <v>333</v>
      </c>
      <c r="C111" s="39">
        <f>_xlfn.XLOOKUP($A111,'[1]DESPESES € - resum'!$B:$B,'[1]DESPESES € - resum'!D:D,0)</f>
        <v>0</v>
      </c>
      <c r="D111" s="40">
        <f>_xlfn.XLOOKUP($A111,'[1]DESPESES € - resum'!$B:$B,'[1]DESPESES € - resum'!E:E,0)</f>
        <v>0</v>
      </c>
      <c r="E111" s="40">
        <f>_xlfn.XLOOKUP($A111,'[1]DESPESES € - resum'!$B:$B,'[1]DESPESES € - resum'!F:F,0)</f>
        <v>0</v>
      </c>
      <c r="F111" s="40">
        <f>_xlfn.XLOOKUP($A111,'[1]DESPESES € - resum'!$B:$B,'[1]DESPESES € - resum'!G:G,0)</f>
        <v>246577.84</v>
      </c>
      <c r="G111" s="41">
        <f t="shared" si="27"/>
        <v>0</v>
      </c>
    </row>
    <row r="112" spans="1:7" x14ac:dyDescent="0.2">
      <c r="A112" s="46"/>
      <c r="B112" s="47" t="s">
        <v>334</v>
      </c>
      <c r="C112" s="48">
        <f>+C111</f>
        <v>0</v>
      </c>
      <c r="D112" s="48">
        <f>+D111</f>
        <v>0</v>
      </c>
      <c r="E112" s="48">
        <f t="shared" ref="E112" si="32">+E111</f>
        <v>0</v>
      </c>
      <c r="F112" s="48">
        <f>+F111</f>
        <v>246577.84</v>
      </c>
      <c r="G112" s="49">
        <f t="shared" si="27"/>
        <v>0</v>
      </c>
    </row>
    <row r="113" spans="1:7" x14ac:dyDescent="0.2">
      <c r="A113" s="46">
        <v>4430001</v>
      </c>
      <c r="B113" s="91" t="s">
        <v>300</v>
      </c>
      <c r="C113" s="39">
        <f>_xlfn.XLOOKUP($A113,'[1]DESPESES € - resum'!$B:$B,'[1]DESPESES € - resum'!D:D,0)</f>
        <v>0</v>
      </c>
      <c r="D113" s="40">
        <f>_xlfn.XLOOKUP($A113,'[1]DESPESES € - resum'!$B:$B,'[1]DESPESES € - resum'!E:E,0)</f>
        <v>0</v>
      </c>
      <c r="E113" s="40">
        <f>_xlfn.XLOOKUP($A113,'[1]DESPESES € - resum'!$B:$B,'[1]DESPESES € - resum'!F:F,0)</f>
        <v>0</v>
      </c>
      <c r="F113" s="40">
        <f>_xlfn.XLOOKUP($A113,'[1]DESPESES € - resum'!$B:$B,'[1]DESPESES € - resum'!G:G,0)</f>
        <v>0</v>
      </c>
      <c r="G113" s="41">
        <f t="shared" ref="G113" si="33">IFERROR(F113/E113,0)</f>
        <v>0</v>
      </c>
    </row>
    <row r="114" spans="1:7" x14ac:dyDescent="0.2">
      <c r="A114" s="46">
        <v>4439406</v>
      </c>
      <c r="B114" s="91" t="s">
        <v>301</v>
      </c>
      <c r="C114" s="39">
        <f>_xlfn.XLOOKUP($A114,'[1]DESPESES € - resum'!$B:$B,'[1]DESPESES € - resum'!D:D,0)</f>
        <v>560000</v>
      </c>
      <c r="D114" s="40">
        <f>_xlfn.XLOOKUP($A114,'[1]DESPESES € - resum'!$B:$B,'[1]DESPESES € - resum'!E:E,0)</f>
        <v>2532869.9699999997</v>
      </c>
      <c r="E114" s="40">
        <f>_xlfn.XLOOKUP($A114,'[1]DESPESES € - resum'!$B:$B,'[1]DESPESES € - resum'!F:F,0)</f>
        <v>3092869.9699999997</v>
      </c>
      <c r="F114" s="40">
        <f>_xlfn.XLOOKUP($A114,'[1]DESPESES € - resum'!$B:$B,'[1]DESPESES € - resum'!G:G,0)</f>
        <v>3152869.97</v>
      </c>
      <c r="G114" s="41">
        <f t="shared" si="27"/>
        <v>1.0193994576500094</v>
      </c>
    </row>
    <row r="115" spans="1:7" x14ac:dyDescent="0.2">
      <c r="A115" s="46"/>
      <c r="B115" s="47" t="s">
        <v>253</v>
      </c>
      <c r="C115" s="48">
        <f>SUM(C113:C114)</f>
        <v>560000</v>
      </c>
      <c r="D115" s="48">
        <f>SUM(D113:D114)</f>
        <v>2532869.9699999997</v>
      </c>
      <c r="E115" s="48">
        <f>SUM(E113:E114)</f>
        <v>3092869.9699999997</v>
      </c>
      <c r="F115" s="48">
        <f>SUM(F113:F114)</f>
        <v>3152869.97</v>
      </c>
      <c r="G115" s="49">
        <f t="shared" si="27"/>
        <v>1.0193994576500094</v>
      </c>
    </row>
    <row r="116" spans="1:7" x14ac:dyDescent="0.2">
      <c r="A116" s="46">
        <v>4480001</v>
      </c>
      <c r="B116" s="38" t="s">
        <v>80</v>
      </c>
      <c r="C116" s="39">
        <f>_xlfn.XLOOKUP($A116,'[1]DESPESES € - resum'!$B:$B,'[1]DESPESES € - resum'!D:D,0)</f>
        <v>0</v>
      </c>
      <c r="D116" s="40">
        <f>_xlfn.XLOOKUP($A116,'[1]DESPESES € - resum'!$B:$B,'[1]DESPESES € - resum'!E:E,0)</f>
        <v>250304.47999999998</v>
      </c>
      <c r="E116" s="40">
        <f>_xlfn.XLOOKUP($A116,'[1]DESPESES € - resum'!$B:$B,'[1]DESPESES € - resum'!F:F,0)</f>
        <v>250304.47999999998</v>
      </c>
      <c r="F116" s="40">
        <f>_xlfn.XLOOKUP($A116,'[1]DESPESES € - resum'!$B:$B,'[1]DESPESES € - resum'!G:G,0)</f>
        <v>7085.54</v>
      </c>
      <c r="G116" s="41">
        <f t="shared" ref="G116:G117" si="34">IFERROR(F116/E116,0)</f>
        <v>2.8307683506104249E-2</v>
      </c>
    </row>
    <row r="117" spans="1:7" x14ac:dyDescent="0.2">
      <c r="A117" s="46"/>
      <c r="B117" s="47" t="s">
        <v>81</v>
      </c>
      <c r="C117" s="48">
        <f>+C116</f>
        <v>0</v>
      </c>
      <c r="D117" s="48">
        <f>+D116</f>
        <v>250304.47999999998</v>
      </c>
      <c r="E117" s="48">
        <f t="shared" ref="E117:E119" si="35">+E116</f>
        <v>250304.47999999998</v>
      </c>
      <c r="F117" s="48">
        <f>+F116</f>
        <v>7085.54</v>
      </c>
      <c r="G117" s="49">
        <f t="shared" si="34"/>
        <v>2.8307683506104249E-2</v>
      </c>
    </row>
    <row r="118" spans="1:7" x14ac:dyDescent="0.2">
      <c r="A118" s="46">
        <v>4490002</v>
      </c>
      <c r="B118" s="38" t="s">
        <v>326</v>
      </c>
      <c r="C118" s="39">
        <f>_xlfn.XLOOKUP($A118,'[1]DESPESES € - resum'!$B:$B,'[1]DESPESES € - resum'!D:D,0)</f>
        <v>0</v>
      </c>
      <c r="D118" s="40">
        <f>_xlfn.XLOOKUP($A118,'[1]DESPESES € - resum'!$B:$B,'[1]DESPESES € - resum'!E:E,0)</f>
        <v>43158</v>
      </c>
      <c r="E118" s="40">
        <f>_xlfn.XLOOKUP($A118,'[1]DESPESES € - resum'!$B:$B,'[1]DESPESES € - resum'!F:F,0)</f>
        <v>43158</v>
      </c>
      <c r="F118" s="40">
        <f>_xlfn.XLOOKUP($A118,'[1]DESPESES € - resum'!$B:$B,'[1]DESPESES € - resum'!G:G,0)</f>
        <v>43158</v>
      </c>
      <c r="G118" s="41">
        <f t="shared" si="27"/>
        <v>1</v>
      </c>
    </row>
    <row r="119" spans="1:7" x14ac:dyDescent="0.2">
      <c r="A119" s="46"/>
      <c r="B119" s="47" t="s">
        <v>325</v>
      </c>
      <c r="C119" s="48">
        <f>+C118</f>
        <v>0</v>
      </c>
      <c r="D119" s="48">
        <f>+D118</f>
        <v>43158</v>
      </c>
      <c r="E119" s="48">
        <f t="shared" si="35"/>
        <v>43158</v>
      </c>
      <c r="F119" s="48">
        <f>+F118</f>
        <v>43158</v>
      </c>
      <c r="G119" s="49">
        <f t="shared" si="27"/>
        <v>1</v>
      </c>
    </row>
    <row r="120" spans="1:7" x14ac:dyDescent="0.2">
      <c r="A120" s="46"/>
      <c r="B120" s="104" t="s">
        <v>82</v>
      </c>
      <c r="C120" s="85">
        <f>+C119+C115+C112+C117</f>
        <v>560000</v>
      </c>
      <c r="D120" s="85">
        <f>+D119+D115+D112+D117</f>
        <v>2826332.4499999997</v>
      </c>
      <c r="E120" s="85">
        <f>+E119+E115+E112+E117</f>
        <v>3386332.4499999997</v>
      </c>
      <c r="F120" s="85">
        <f>+F119+F115+F112+F117</f>
        <v>3449691.35</v>
      </c>
      <c r="G120" s="86">
        <f t="shared" si="27"/>
        <v>1.0187101830477396</v>
      </c>
    </row>
    <row r="121" spans="1:7" x14ac:dyDescent="0.2">
      <c r="A121" s="46">
        <v>4810001</v>
      </c>
      <c r="B121" s="38" t="s">
        <v>302</v>
      </c>
      <c r="C121" s="39">
        <f>_xlfn.XLOOKUP($A121,'[1]DESPESES € - resum'!$B:$B,'[1]DESPESES € - resum'!D:D,0)</f>
        <v>0</v>
      </c>
      <c r="D121" s="40">
        <f>_xlfn.XLOOKUP($A121,'[1]DESPESES € - resum'!$B:$B,'[1]DESPESES € - resum'!E:E,0)</f>
        <v>0</v>
      </c>
      <c r="E121" s="40">
        <f>_xlfn.XLOOKUP($A121,'[1]DESPESES € - resum'!$B:$B,'[1]DESPESES € - resum'!F:F,0)</f>
        <v>0</v>
      </c>
      <c r="F121" s="40">
        <f>_xlfn.XLOOKUP($A121,'[1]DESPESES € - resum'!$B:$B,'[1]DESPESES € - resum'!G:G,0)</f>
        <v>0</v>
      </c>
      <c r="G121" s="41">
        <f t="shared" ref="G121:G122" si="36">IFERROR(F121/E121,0)</f>
        <v>0</v>
      </c>
    </row>
    <row r="122" spans="1:7" x14ac:dyDescent="0.2">
      <c r="A122" s="46"/>
      <c r="B122" s="47" t="s">
        <v>303</v>
      </c>
      <c r="C122" s="48">
        <f>+C121</f>
        <v>0</v>
      </c>
      <c r="D122" s="48">
        <f>+D121</f>
        <v>0</v>
      </c>
      <c r="E122" s="48">
        <f t="shared" ref="E122" si="37">+E121</f>
        <v>0</v>
      </c>
      <c r="F122" s="48">
        <f>+F121</f>
        <v>0</v>
      </c>
      <c r="G122" s="49">
        <f t="shared" si="36"/>
        <v>0</v>
      </c>
    </row>
    <row r="123" spans="1:7" x14ac:dyDescent="0.2">
      <c r="A123" s="46">
        <v>4820001</v>
      </c>
      <c r="B123" s="38" t="s">
        <v>83</v>
      </c>
      <c r="C123" s="39">
        <f>_xlfn.XLOOKUP($A123,'[1]DESPESES € - resum'!$B:$B,'[1]DESPESES € - resum'!D:D,0)</f>
        <v>45000</v>
      </c>
      <c r="D123" s="40">
        <f>_xlfn.XLOOKUP($A123,'[1]DESPESES € - resum'!$B:$B,'[1]DESPESES € - resum'!E:E,0)</f>
        <v>0</v>
      </c>
      <c r="E123" s="40">
        <f>_xlfn.XLOOKUP($A123,'[1]DESPESES € - resum'!$B:$B,'[1]DESPESES € - resum'!F:F,0)</f>
        <v>45000</v>
      </c>
      <c r="F123" s="40">
        <f>_xlfn.XLOOKUP($A123,'[1]DESPESES € - resum'!$B:$B,'[1]DESPESES € - resum'!G:G,0)</f>
        <v>89016.66</v>
      </c>
      <c r="G123" s="41">
        <f t="shared" si="27"/>
        <v>1.978148</v>
      </c>
    </row>
    <row r="124" spans="1:7" ht="22.5" x14ac:dyDescent="0.2">
      <c r="A124" s="46"/>
      <c r="B124" s="47" t="s">
        <v>84</v>
      </c>
      <c r="C124" s="48">
        <f>+C123</f>
        <v>45000</v>
      </c>
      <c r="D124" s="48">
        <f>+D123</f>
        <v>0</v>
      </c>
      <c r="E124" s="48">
        <f t="shared" ref="E124" si="38">+E123</f>
        <v>45000</v>
      </c>
      <c r="F124" s="48">
        <f>+F123</f>
        <v>89016.66</v>
      </c>
      <c r="G124" s="49">
        <f t="shared" si="27"/>
        <v>1.978148</v>
      </c>
    </row>
    <row r="125" spans="1:7" s="42" customFormat="1" ht="22.5" x14ac:dyDescent="0.2">
      <c r="A125" s="46"/>
      <c r="B125" s="104" t="s">
        <v>85</v>
      </c>
      <c r="C125" s="85">
        <f>+C124+C122</f>
        <v>45000</v>
      </c>
      <c r="D125" s="85">
        <f>+D124+D122</f>
        <v>0</v>
      </c>
      <c r="E125" s="85">
        <f>+E124+E122</f>
        <v>45000</v>
      </c>
      <c r="F125" s="85">
        <f>+F124+F122</f>
        <v>89016.66</v>
      </c>
      <c r="G125" s="86">
        <f t="shared" si="27"/>
        <v>1.978148</v>
      </c>
    </row>
    <row r="126" spans="1:7" x14ac:dyDescent="0.2">
      <c r="A126" s="46"/>
      <c r="B126" s="104" t="s">
        <v>294</v>
      </c>
      <c r="C126" s="96">
        <f>+C125+C120</f>
        <v>605000</v>
      </c>
      <c r="D126" s="96">
        <f>+D125+D120</f>
        <v>2826332.4499999997</v>
      </c>
      <c r="E126" s="96">
        <f>+E125+E120</f>
        <v>3431332.4499999997</v>
      </c>
      <c r="F126" s="96">
        <f>+F125+F120</f>
        <v>3538708.0100000002</v>
      </c>
      <c r="G126" s="97">
        <f t="shared" si="27"/>
        <v>1.0312926717433051</v>
      </c>
    </row>
    <row r="127" spans="1:7" x14ac:dyDescent="0.2">
      <c r="A127" s="37">
        <v>6000001</v>
      </c>
      <c r="B127" s="38" t="s">
        <v>200</v>
      </c>
      <c r="C127" s="39">
        <f>_xlfn.XLOOKUP($A127,'[1]DESPESES € - resum'!$B:$B,'[1]DESPESES € - resum'!D:D,0)</f>
        <v>0</v>
      </c>
      <c r="D127" s="40">
        <f>_xlfn.XLOOKUP($A127,'[1]DESPESES € - resum'!$B:$B,'[1]DESPESES € - resum'!E:E,0)</f>
        <v>0</v>
      </c>
      <c r="E127" s="40">
        <f>_xlfn.XLOOKUP($A127,'[1]DESPESES € - resum'!$B:$B,'[1]DESPESES € - resum'!F:F,0)</f>
        <v>0</v>
      </c>
      <c r="F127" s="40">
        <f>_xlfn.XLOOKUP($A127,'[1]DESPESES € - resum'!$B:$B,'[1]DESPESES € - resum'!G:G,0)</f>
        <v>0</v>
      </c>
      <c r="G127" s="41">
        <f t="shared" si="27"/>
        <v>0</v>
      </c>
    </row>
    <row r="128" spans="1:7" s="10" customFormat="1" x14ac:dyDescent="0.2">
      <c r="A128" s="37"/>
      <c r="B128" s="47" t="s">
        <v>201</v>
      </c>
      <c r="C128" s="48">
        <f t="shared" ref="C128:E129" si="39">+C127</f>
        <v>0</v>
      </c>
      <c r="D128" s="48">
        <f t="shared" ref="D128" si="40">+D127</f>
        <v>0</v>
      </c>
      <c r="E128" s="48">
        <f t="shared" si="39"/>
        <v>0</v>
      </c>
      <c r="F128" s="48">
        <f t="shared" ref="F128" si="41">+F127</f>
        <v>0</v>
      </c>
      <c r="G128" s="49">
        <f t="shared" si="27"/>
        <v>0</v>
      </c>
    </row>
    <row r="129" spans="1:7" s="10" customFormat="1" x14ac:dyDescent="0.2">
      <c r="A129" s="37"/>
      <c r="B129" s="104" t="s">
        <v>202</v>
      </c>
      <c r="C129" s="85">
        <f t="shared" si="39"/>
        <v>0</v>
      </c>
      <c r="D129" s="85">
        <f t="shared" ref="D129" si="42">+D128</f>
        <v>0</v>
      </c>
      <c r="E129" s="85">
        <f t="shared" si="39"/>
        <v>0</v>
      </c>
      <c r="F129" s="85">
        <f t="shared" ref="F129" si="43">+F128</f>
        <v>0</v>
      </c>
      <c r="G129" s="86">
        <f t="shared" si="27"/>
        <v>0</v>
      </c>
    </row>
    <row r="130" spans="1:7" s="10" customFormat="1" x14ac:dyDescent="0.2">
      <c r="A130" s="46">
        <v>6100001</v>
      </c>
      <c r="B130" s="38" t="s">
        <v>86</v>
      </c>
      <c r="C130" s="39">
        <f>_xlfn.XLOOKUP($A130,'[1]DESPESES € - resum'!$B:$B,'[1]DESPESES € - resum'!D:D,0)</f>
        <v>907729.97</v>
      </c>
      <c r="D130" s="40">
        <f>_xlfn.XLOOKUP($A130,'[1]DESPESES € - resum'!$B:$B,'[1]DESPESES € - resum'!E:E,0)</f>
        <v>1995435.16</v>
      </c>
      <c r="E130" s="40">
        <f>_xlfn.XLOOKUP($A130,'[1]DESPESES € - resum'!$B:$B,'[1]DESPESES € - resum'!F:F,0)</f>
        <v>2903165.13</v>
      </c>
      <c r="F130" s="40">
        <f>_xlfn.XLOOKUP($A130,'[1]DESPESES € - resum'!$B:$B,'[1]DESPESES € - resum'!G:G,0)</f>
        <v>3276393.1600000006</v>
      </c>
      <c r="G130" s="41">
        <f t="shared" si="27"/>
        <v>1.1285590082848649</v>
      </c>
    </row>
    <row r="131" spans="1:7" x14ac:dyDescent="0.2">
      <c r="A131" s="46"/>
      <c r="B131" s="47" t="s">
        <v>87</v>
      </c>
      <c r="C131" s="48">
        <f>+C130</f>
        <v>907729.97</v>
      </c>
      <c r="D131" s="48">
        <f>+D130</f>
        <v>1995435.16</v>
      </c>
      <c r="E131" s="48">
        <f t="shared" ref="E131:E132" si="44">+E130</f>
        <v>2903165.13</v>
      </c>
      <c r="F131" s="48">
        <f>+F130</f>
        <v>3276393.1600000006</v>
      </c>
      <c r="G131" s="49">
        <f t="shared" si="27"/>
        <v>1.1285590082848649</v>
      </c>
    </row>
    <row r="132" spans="1:7" x14ac:dyDescent="0.2">
      <c r="A132" s="46"/>
      <c r="B132" s="104" t="s">
        <v>88</v>
      </c>
      <c r="C132" s="85">
        <f>+C131</f>
        <v>907729.97</v>
      </c>
      <c r="D132" s="85">
        <f>+D131</f>
        <v>1995435.16</v>
      </c>
      <c r="E132" s="85">
        <f t="shared" si="44"/>
        <v>2903165.13</v>
      </c>
      <c r="F132" s="85">
        <f>+F131</f>
        <v>3276393.1600000006</v>
      </c>
      <c r="G132" s="86">
        <f t="shared" si="27"/>
        <v>1.1285590082848649</v>
      </c>
    </row>
    <row r="133" spans="1:7" x14ac:dyDescent="0.2">
      <c r="A133" s="46">
        <v>6200001</v>
      </c>
      <c r="B133" s="38" t="s">
        <v>254</v>
      </c>
      <c r="C133" s="39">
        <f>_xlfn.XLOOKUP($A133,'[1]DESPESES € - resum'!$B:$B,'[1]DESPESES € - resum'!D:D,0)</f>
        <v>1251354.27</v>
      </c>
      <c r="D133" s="40">
        <f>_xlfn.XLOOKUP($A133,'[1]DESPESES € - resum'!$B:$B,'[1]DESPESES € - resum'!E:E,0)</f>
        <v>15733514.380000001</v>
      </c>
      <c r="E133" s="40">
        <f>_xlfn.XLOOKUP($A133,'[1]DESPESES € - resum'!$B:$B,'[1]DESPESES € - resum'!F:F,0)</f>
        <v>16984868.650000002</v>
      </c>
      <c r="F133" s="40">
        <f>_xlfn.XLOOKUP($A133,'[1]DESPESES € - resum'!$B:$B,'[1]DESPESES € - resum'!G:G,0)</f>
        <v>14492852.960000001</v>
      </c>
      <c r="G133" s="41">
        <f t="shared" si="27"/>
        <v>0.85328024953551818</v>
      </c>
    </row>
    <row r="134" spans="1:7" x14ac:dyDescent="0.2">
      <c r="A134" s="46"/>
      <c r="B134" s="47" t="s">
        <v>255</v>
      </c>
      <c r="C134" s="48">
        <f>+C133</f>
        <v>1251354.27</v>
      </c>
      <c r="D134" s="48">
        <f>+D133</f>
        <v>15733514.380000001</v>
      </c>
      <c r="E134" s="48">
        <f t="shared" ref="E134:E135" si="45">+E133</f>
        <v>16984868.650000002</v>
      </c>
      <c r="F134" s="48">
        <f>+F133</f>
        <v>14492852.960000001</v>
      </c>
      <c r="G134" s="49">
        <f t="shared" si="27"/>
        <v>0.85328024953551818</v>
      </c>
    </row>
    <row r="135" spans="1:7" ht="22.5" x14ac:dyDescent="0.2">
      <c r="A135" s="46"/>
      <c r="B135" s="104" t="s">
        <v>89</v>
      </c>
      <c r="C135" s="85">
        <f>+C134</f>
        <v>1251354.27</v>
      </c>
      <c r="D135" s="85">
        <f>+D134</f>
        <v>15733514.380000001</v>
      </c>
      <c r="E135" s="85">
        <f t="shared" si="45"/>
        <v>16984868.650000002</v>
      </c>
      <c r="F135" s="85">
        <f>+F134</f>
        <v>14492852.960000001</v>
      </c>
      <c r="G135" s="86">
        <f t="shared" si="27"/>
        <v>0.85328024953551818</v>
      </c>
    </row>
    <row r="136" spans="1:7" x14ac:dyDescent="0.2">
      <c r="A136" s="46">
        <v>6400001</v>
      </c>
      <c r="B136" s="38" t="s">
        <v>90</v>
      </c>
      <c r="C136" s="39">
        <f>_xlfn.XLOOKUP($A136,'[1]DESPESES € - resum'!$B:$B,'[1]DESPESES € - resum'!D:D,0)</f>
        <v>151090.03</v>
      </c>
      <c r="D136" s="40">
        <f>_xlfn.XLOOKUP($A136,'[1]DESPESES € - resum'!$B:$B,'[1]DESPESES € - resum'!E:E,0)</f>
        <v>1538002.49</v>
      </c>
      <c r="E136" s="40">
        <f>_xlfn.XLOOKUP($A136,'[1]DESPESES € - resum'!$B:$B,'[1]DESPESES € - resum'!F:F,0)</f>
        <v>1689092.52</v>
      </c>
      <c r="F136" s="40">
        <f>_xlfn.XLOOKUP($A136,'[1]DESPESES € - resum'!$B:$B,'[1]DESPESES € - resum'!G:G,0)</f>
        <v>1589184.3199999998</v>
      </c>
      <c r="G136" s="41">
        <f t="shared" si="27"/>
        <v>0.94085096060930984</v>
      </c>
    </row>
    <row r="137" spans="1:7" x14ac:dyDescent="0.2">
      <c r="A137" s="46"/>
      <c r="B137" s="47" t="s">
        <v>91</v>
      </c>
      <c r="C137" s="48">
        <f>+C136</f>
        <v>151090.03</v>
      </c>
      <c r="D137" s="48">
        <f>+D136</f>
        <v>1538002.49</v>
      </c>
      <c r="E137" s="48">
        <f t="shared" ref="E137:E138" si="46">+E136</f>
        <v>1689092.52</v>
      </c>
      <c r="F137" s="48">
        <f>+F136</f>
        <v>1589184.3199999998</v>
      </c>
      <c r="G137" s="49">
        <f t="shared" si="27"/>
        <v>0.94085096060930984</v>
      </c>
    </row>
    <row r="138" spans="1:7" x14ac:dyDescent="0.2">
      <c r="A138" s="46"/>
      <c r="B138" s="104" t="s">
        <v>92</v>
      </c>
      <c r="C138" s="85">
        <f>+C137</f>
        <v>151090.03</v>
      </c>
      <c r="D138" s="85">
        <f>+D137</f>
        <v>1538002.49</v>
      </c>
      <c r="E138" s="85">
        <f t="shared" si="46"/>
        <v>1689092.52</v>
      </c>
      <c r="F138" s="85">
        <f>+F137</f>
        <v>1589184.3199999998</v>
      </c>
      <c r="G138" s="86">
        <f t="shared" si="27"/>
        <v>0.94085096060930984</v>
      </c>
    </row>
    <row r="139" spans="1:7" x14ac:dyDescent="0.2">
      <c r="A139" s="46">
        <v>6500001</v>
      </c>
      <c r="B139" s="38" t="s">
        <v>256</v>
      </c>
      <c r="C139" s="39">
        <f>_xlfn.XLOOKUP($A139,'[1]DESPESES € - resum'!$B:$B,'[1]DESPESES € - resum'!D:D,0)</f>
        <v>308533.69</v>
      </c>
      <c r="D139" s="40">
        <f>_xlfn.XLOOKUP($A139,'[1]DESPESES € - resum'!$B:$B,'[1]DESPESES € - resum'!E:E,0)</f>
        <v>1614984.51</v>
      </c>
      <c r="E139" s="40">
        <f>_xlfn.XLOOKUP($A139,'[1]DESPESES € - resum'!$B:$B,'[1]DESPESES € - resum'!F:F,0)</f>
        <v>1923518.2</v>
      </c>
      <c r="F139" s="40">
        <f>_xlfn.XLOOKUP($A139,'[1]DESPESES € - resum'!$B:$B,'[1]DESPESES € - resum'!G:G,0)</f>
        <v>1941712.4</v>
      </c>
      <c r="G139" s="41">
        <f t="shared" si="27"/>
        <v>1.0094588135428091</v>
      </c>
    </row>
    <row r="140" spans="1:7" x14ac:dyDescent="0.2">
      <c r="A140" s="46"/>
      <c r="B140" s="47" t="s">
        <v>93</v>
      </c>
      <c r="C140" s="48">
        <f>+C139</f>
        <v>308533.69</v>
      </c>
      <c r="D140" s="48">
        <f>+D139</f>
        <v>1614984.51</v>
      </c>
      <c r="E140" s="48">
        <f t="shared" ref="E140:E141" si="47">+E139</f>
        <v>1923518.2</v>
      </c>
      <c r="F140" s="48">
        <f>+F139</f>
        <v>1941712.4</v>
      </c>
      <c r="G140" s="49">
        <f t="shared" si="27"/>
        <v>1.0094588135428091</v>
      </c>
    </row>
    <row r="141" spans="1:7" ht="22.5" x14ac:dyDescent="0.2">
      <c r="A141" s="46"/>
      <c r="B141" s="104" t="s">
        <v>94</v>
      </c>
      <c r="C141" s="85">
        <f>+C140</f>
        <v>308533.69</v>
      </c>
      <c r="D141" s="85">
        <f>+D140</f>
        <v>1614984.51</v>
      </c>
      <c r="E141" s="85">
        <f t="shared" si="47"/>
        <v>1923518.2</v>
      </c>
      <c r="F141" s="85">
        <f>+F140</f>
        <v>1941712.4</v>
      </c>
      <c r="G141" s="86">
        <f t="shared" si="27"/>
        <v>1.0094588135428091</v>
      </c>
    </row>
    <row r="142" spans="1:7" x14ac:dyDescent="0.2">
      <c r="A142" s="46">
        <v>6700001</v>
      </c>
      <c r="B142" s="38" t="s">
        <v>257</v>
      </c>
      <c r="C142" s="39">
        <f>_xlfn.XLOOKUP($A142,'[1]DESPESES € - resum'!$B:$B,'[1]DESPESES € - resum'!D:D,0)</f>
        <v>0</v>
      </c>
      <c r="D142" s="40">
        <f>_xlfn.XLOOKUP($A142,'[1]DESPESES € - resum'!$B:$B,'[1]DESPESES € - resum'!E:E,0)</f>
        <v>0</v>
      </c>
      <c r="E142" s="40">
        <f>_xlfn.XLOOKUP($A142,'[1]DESPESES € - resum'!$B:$B,'[1]DESPESES € - resum'!F:F,0)</f>
        <v>0</v>
      </c>
      <c r="F142" s="40">
        <f>_xlfn.XLOOKUP($A142,'[1]DESPESES € - resum'!$B:$B,'[1]DESPESES € - resum'!G:G,0)</f>
        <v>0</v>
      </c>
      <c r="G142" s="41">
        <f t="shared" si="27"/>
        <v>0</v>
      </c>
    </row>
    <row r="143" spans="1:7" x14ac:dyDescent="0.2">
      <c r="A143" s="46"/>
      <c r="B143" s="47" t="s">
        <v>95</v>
      </c>
      <c r="C143" s="48">
        <f>+C142</f>
        <v>0</v>
      </c>
      <c r="D143" s="48">
        <f>+D142</f>
        <v>0</v>
      </c>
      <c r="E143" s="48">
        <f t="shared" ref="E143:E144" si="48">+E142</f>
        <v>0</v>
      </c>
      <c r="F143" s="48">
        <f>+F142</f>
        <v>0</v>
      </c>
      <c r="G143" s="49">
        <f t="shared" si="27"/>
        <v>0</v>
      </c>
    </row>
    <row r="144" spans="1:7" x14ac:dyDescent="0.2">
      <c r="A144" s="46"/>
      <c r="B144" s="104" t="s">
        <v>96</v>
      </c>
      <c r="C144" s="85">
        <f>+C143</f>
        <v>0</v>
      </c>
      <c r="D144" s="85">
        <f>+D143</f>
        <v>0</v>
      </c>
      <c r="E144" s="85">
        <f t="shared" si="48"/>
        <v>0</v>
      </c>
      <c r="F144" s="85">
        <f>+F143</f>
        <v>0</v>
      </c>
      <c r="G144" s="86">
        <f t="shared" si="27"/>
        <v>0</v>
      </c>
    </row>
    <row r="145" spans="1:7" x14ac:dyDescent="0.2">
      <c r="A145" s="16">
        <v>6800005</v>
      </c>
      <c r="B145" s="36" t="s">
        <v>97</v>
      </c>
      <c r="C145" s="39">
        <f>_xlfn.XLOOKUP($A145,'[1]DESPESES € - resum'!$B:$B,'[1]DESPESES € - resum'!D:D,0)</f>
        <v>426139.84</v>
      </c>
      <c r="D145" s="40">
        <f>_xlfn.XLOOKUP($A145,'[1]DESPESES € - resum'!$B:$B,'[1]DESPESES € - resum'!E:E,0)</f>
        <v>791883.31</v>
      </c>
      <c r="E145" s="40">
        <f>_xlfn.XLOOKUP($A145,'[1]DESPESES € - resum'!$B:$B,'[1]DESPESES € - resum'!F:F,0)</f>
        <v>1218023.1500000001</v>
      </c>
      <c r="F145" s="40">
        <f>_xlfn.XLOOKUP($A145,'[1]DESPESES € - resum'!$B:$B,'[1]DESPESES € - resum'!G:G,0)</f>
        <v>1187448</v>
      </c>
      <c r="G145" s="41">
        <f t="shared" si="27"/>
        <v>0.97489772669755892</v>
      </c>
    </row>
    <row r="146" spans="1:7" x14ac:dyDescent="0.2">
      <c r="A146" s="46"/>
      <c r="B146" s="47" t="s">
        <v>98</v>
      </c>
      <c r="C146" s="48">
        <f>+C145</f>
        <v>426139.84</v>
      </c>
      <c r="D146" s="48">
        <f>+D145</f>
        <v>791883.31</v>
      </c>
      <c r="E146" s="48">
        <f t="shared" ref="E146:E147" si="49">+E145</f>
        <v>1218023.1500000001</v>
      </c>
      <c r="F146" s="48">
        <f>+F145</f>
        <v>1187448</v>
      </c>
      <c r="G146" s="49">
        <f t="shared" si="27"/>
        <v>0.97489772669755892</v>
      </c>
    </row>
    <row r="147" spans="1:7" x14ac:dyDescent="0.2">
      <c r="A147" s="46"/>
      <c r="B147" s="104" t="s">
        <v>99</v>
      </c>
      <c r="C147" s="85">
        <f>+C146</f>
        <v>426139.84</v>
      </c>
      <c r="D147" s="85">
        <f>+D146</f>
        <v>791883.31</v>
      </c>
      <c r="E147" s="85">
        <f t="shared" si="49"/>
        <v>1218023.1500000001</v>
      </c>
      <c r="F147" s="85">
        <f>+F146</f>
        <v>1187448</v>
      </c>
      <c r="G147" s="86">
        <f t="shared" si="27"/>
        <v>0.97489772669755892</v>
      </c>
    </row>
    <row r="148" spans="1:7" x14ac:dyDescent="0.2">
      <c r="A148" s="46"/>
      <c r="B148" s="104" t="s">
        <v>319</v>
      </c>
      <c r="C148" s="88">
        <f>+C147+C144+C141+C138+C135+C132+C129</f>
        <v>3044847.8</v>
      </c>
      <c r="D148" s="88">
        <f>+D147+D144+D141+D138+D135+D132+D129</f>
        <v>21673819.850000001</v>
      </c>
      <c r="E148" s="88">
        <f>+E147+E144+E141+E138+E135+E132+E129</f>
        <v>24718667.650000002</v>
      </c>
      <c r="F148" s="88">
        <f>+F147+F144+F141+F138+F135+F132+F129</f>
        <v>22487590.84</v>
      </c>
      <c r="G148" s="89">
        <f t="shared" si="27"/>
        <v>0.90974121900134042</v>
      </c>
    </row>
    <row r="149" spans="1:7" x14ac:dyDescent="0.2">
      <c r="A149" s="121">
        <v>7820001</v>
      </c>
      <c r="B149" s="91" t="s">
        <v>304</v>
      </c>
      <c r="C149" s="39">
        <f>_xlfn.XLOOKUP($A149,'[1]DESPESES € - resum'!$B:$B,'[1]DESPESES € - resum'!D:D,0)</f>
        <v>0</v>
      </c>
      <c r="D149" s="40">
        <f>_xlfn.XLOOKUP($A149,'[1]DESPESES € - resum'!$B:$B,'[1]DESPESES € - resum'!E:E,0)</f>
        <v>0</v>
      </c>
      <c r="E149" s="40">
        <f>_xlfn.XLOOKUP($A149,'[1]DESPESES € - resum'!$B:$B,'[1]DESPESES € - resum'!F:F,0)</f>
        <v>0</v>
      </c>
      <c r="F149" s="40">
        <f>_xlfn.XLOOKUP($A149,'[1]DESPESES € - resum'!$B:$B,'[1]DESPESES € - resum'!G:G,0)</f>
        <v>0</v>
      </c>
      <c r="G149" s="41">
        <f t="shared" ref="G149:G152" si="50">IFERROR(F149/E149,0)</f>
        <v>0</v>
      </c>
    </row>
    <row r="150" spans="1:7" ht="22.5" x14ac:dyDescent="0.2">
      <c r="A150" s="121"/>
      <c r="B150" s="51" t="s">
        <v>305</v>
      </c>
      <c r="C150" s="48">
        <f t="shared" ref="C150:D152" si="51">+C149</f>
        <v>0</v>
      </c>
      <c r="D150" s="48">
        <f t="shared" si="51"/>
        <v>0</v>
      </c>
      <c r="E150" s="48">
        <f t="shared" ref="E150:E151" si="52">+E149</f>
        <v>0</v>
      </c>
      <c r="F150" s="48">
        <f>+F149</f>
        <v>0</v>
      </c>
      <c r="G150" s="49">
        <f t="shared" si="50"/>
        <v>0</v>
      </c>
    </row>
    <row r="151" spans="1:7" ht="22.5" x14ac:dyDescent="0.2">
      <c r="A151" s="121"/>
      <c r="B151" s="28" t="s">
        <v>306</v>
      </c>
      <c r="C151" s="85">
        <f t="shared" si="51"/>
        <v>0</v>
      </c>
      <c r="D151" s="85">
        <f t="shared" si="51"/>
        <v>0</v>
      </c>
      <c r="E151" s="85">
        <f t="shared" si="52"/>
        <v>0</v>
      </c>
      <c r="F151" s="85">
        <f>+F150</f>
        <v>0</v>
      </c>
      <c r="G151" s="86">
        <f t="shared" si="50"/>
        <v>0</v>
      </c>
    </row>
    <row r="152" spans="1:7" x14ac:dyDescent="0.2">
      <c r="A152" s="121"/>
      <c r="B152" s="28" t="s">
        <v>318</v>
      </c>
      <c r="C152" s="88">
        <f t="shared" si="51"/>
        <v>0</v>
      </c>
      <c r="D152" s="88">
        <f t="shared" si="51"/>
        <v>0</v>
      </c>
      <c r="E152" s="88">
        <f>+E151</f>
        <v>0</v>
      </c>
      <c r="F152" s="88">
        <f>+F151</f>
        <v>0</v>
      </c>
      <c r="G152" s="89">
        <f t="shared" si="50"/>
        <v>0</v>
      </c>
    </row>
    <row r="153" spans="1:7" ht="22.5" x14ac:dyDescent="0.2">
      <c r="A153" s="16">
        <v>8200001</v>
      </c>
      <c r="B153" s="36" t="s">
        <v>307</v>
      </c>
      <c r="C153" s="39">
        <f>_xlfn.XLOOKUP($A153,'[1]DESPESES € - resum'!$B:$B,'[1]DESPESES € - resum'!D:D,0)</f>
        <v>0</v>
      </c>
      <c r="D153" s="40">
        <f>_xlfn.XLOOKUP($A153,'[1]DESPESES € - resum'!$B:$B,'[1]DESPESES € - resum'!E:E,0)</f>
        <v>0</v>
      </c>
      <c r="E153" s="40">
        <f>_xlfn.XLOOKUP($A153,'[1]DESPESES € - resum'!$B:$B,'[1]DESPESES € - resum'!F:F,0)</f>
        <v>0</v>
      </c>
      <c r="F153" s="40">
        <f>_xlfn.XLOOKUP($A153,'[1]DESPESES € - resum'!$B:$B,'[1]DESPESES € - resum'!G:G,0)</f>
        <v>0</v>
      </c>
      <c r="G153" s="41">
        <f t="shared" si="27"/>
        <v>0</v>
      </c>
    </row>
    <row r="154" spans="1:7" ht="22.5" x14ac:dyDescent="0.2">
      <c r="A154" s="16"/>
      <c r="B154" s="21" t="s">
        <v>258</v>
      </c>
      <c r="C154" s="48">
        <f>+C153</f>
        <v>0</v>
      </c>
      <c r="D154" s="48">
        <f>+D153</f>
        <v>0</v>
      </c>
      <c r="E154" s="48">
        <f t="shared" ref="E154:E155" si="53">+E153</f>
        <v>0</v>
      </c>
      <c r="F154" s="48">
        <f>+F153</f>
        <v>0</v>
      </c>
      <c r="G154" s="49">
        <f t="shared" si="27"/>
        <v>0</v>
      </c>
    </row>
    <row r="155" spans="1:7" ht="22.5" x14ac:dyDescent="0.2">
      <c r="A155" s="16"/>
      <c r="B155" s="22" t="s">
        <v>259</v>
      </c>
      <c r="C155" s="105">
        <f>+C154</f>
        <v>0</v>
      </c>
      <c r="D155" s="105">
        <f>+D154</f>
        <v>0</v>
      </c>
      <c r="E155" s="105">
        <f t="shared" si="53"/>
        <v>0</v>
      </c>
      <c r="F155" s="105">
        <f>+F154</f>
        <v>0</v>
      </c>
      <c r="G155" s="106">
        <f t="shared" si="27"/>
        <v>0</v>
      </c>
    </row>
    <row r="156" spans="1:7" x14ac:dyDescent="0.2">
      <c r="A156" s="46">
        <v>8300001</v>
      </c>
      <c r="B156" s="38" t="s">
        <v>260</v>
      </c>
      <c r="C156" s="39">
        <f>_xlfn.XLOOKUP($A156,'[1]DESPESES € - resum'!$B:$B,'[1]DESPESES € - resum'!D:D,0)</f>
        <v>0</v>
      </c>
      <c r="D156" s="40">
        <f>_xlfn.XLOOKUP($A156,'[1]DESPESES € - resum'!$B:$B,'[1]DESPESES € - resum'!E:E,0)</f>
        <v>0</v>
      </c>
      <c r="E156" s="40">
        <f>_xlfn.XLOOKUP($A156,'[1]DESPESES € - resum'!$B:$B,'[1]DESPESES € - resum'!F:F,0)</f>
        <v>0</v>
      </c>
      <c r="F156" s="40">
        <f>_xlfn.XLOOKUP($A156,'[1]DESPESES € - resum'!$B:$B,'[1]DESPESES € - resum'!G:G,0)</f>
        <v>0</v>
      </c>
      <c r="G156" s="41">
        <f t="shared" si="27"/>
        <v>0</v>
      </c>
    </row>
    <row r="157" spans="1:7" ht="22.5" x14ac:dyDescent="0.2">
      <c r="A157" s="46">
        <v>8300002</v>
      </c>
      <c r="B157" s="38" t="s">
        <v>308</v>
      </c>
      <c r="C157" s="39">
        <f>_xlfn.XLOOKUP($A157,'[1]DESPESES € - resum'!$B:$B,'[1]DESPESES € - resum'!D:D,0)</f>
        <v>0</v>
      </c>
      <c r="D157" s="40">
        <f>_xlfn.XLOOKUP($A157,'[1]DESPESES € - resum'!$B:$B,'[1]DESPESES € - resum'!E:E,0)</f>
        <v>0</v>
      </c>
      <c r="E157" s="40">
        <f>_xlfn.XLOOKUP($A157,'[1]DESPESES € - resum'!$B:$B,'[1]DESPESES € - resum'!F:F,0)</f>
        <v>0</v>
      </c>
      <c r="F157" s="40">
        <f>_xlfn.XLOOKUP($A157,'[1]DESPESES € - resum'!$B:$B,'[1]DESPESES € - resum'!G:G,0)</f>
        <v>0</v>
      </c>
      <c r="G157" s="41">
        <f t="shared" ref="G157" si="54">IFERROR(F157/E157,0)</f>
        <v>0</v>
      </c>
    </row>
    <row r="158" spans="1:7" ht="22.5" x14ac:dyDescent="0.2">
      <c r="A158" s="107"/>
      <c r="B158" s="47" t="s">
        <v>261</v>
      </c>
      <c r="C158" s="48">
        <f>+C157+C156</f>
        <v>0</v>
      </c>
      <c r="D158" s="48">
        <f>+D157+D156</f>
        <v>0</v>
      </c>
      <c r="E158" s="48">
        <f>+E157+E156</f>
        <v>0</v>
      </c>
      <c r="F158" s="48">
        <f>+F157+F156</f>
        <v>0</v>
      </c>
      <c r="G158" s="49">
        <f t="shared" si="27"/>
        <v>0</v>
      </c>
    </row>
    <row r="159" spans="1:7" x14ac:dyDescent="0.2">
      <c r="A159" s="37">
        <v>8310001</v>
      </c>
      <c r="B159" s="38" t="s">
        <v>262</v>
      </c>
      <c r="C159" s="39">
        <f>_xlfn.XLOOKUP($A159,'[1]DESPESES € - resum'!$B:$B,'[1]DESPESES € - resum'!D:D,0)</f>
        <v>0</v>
      </c>
      <c r="D159" s="40">
        <f>_xlfn.XLOOKUP($A159,'[1]DESPESES € - resum'!$B:$B,'[1]DESPESES € - resum'!E:E,0)</f>
        <v>0</v>
      </c>
      <c r="E159" s="40">
        <f>_xlfn.XLOOKUP($A159,'[1]DESPESES € - resum'!$B:$B,'[1]DESPESES € - resum'!F:F,0)</f>
        <v>0</v>
      </c>
      <c r="F159" s="40">
        <f>_xlfn.XLOOKUP($A159,'[1]DESPESES € - resum'!$B:$B,'[1]DESPESES € - resum'!G:G,0)</f>
        <v>4282.68</v>
      </c>
      <c r="G159" s="41">
        <f t="shared" si="27"/>
        <v>0</v>
      </c>
    </row>
    <row r="160" spans="1:7" ht="22.5" x14ac:dyDescent="0.2">
      <c r="A160" s="37">
        <v>8310002</v>
      </c>
      <c r="B160" s="108" t="s">
        <v>263</v>
      </c>
      <c r="C160" s="39">
        <f>_xlfn.XLOOKUP($A160,'[1]DESPESES € - resum'!$B:$B,'[1]DESPESES € - resum'!D:D,0)</f>
        <v>0</v>
      </c>
      <c r="D160" s="40">
        <f>_xlfn.XLOOKUP($A160,'[1]DESPESES € - resum'!$B:$B,'[1]DESPESES € - resum'!E:E,0)</f>
        <v>0</v>
      </c>
      <c r="E160" s="40">
        <f>_xlfn.XLOOKUP($A160,'[1]DESPESES € - resum'!$B:$B,'[1]DESPESES € - resum'!F:F,0)</f>
        <v>0</v>
      </c>
      <c r="F160" s="40">
        <f>_xlfn.XLOOKUP($A160,'[1]DESPESES € - resum'!$B:$B,'[1]DESPESES € - resum'!G:G,0)</f>
        <v>0</v>
      </c>
      <c r="G160" s="41">
        <f t="shared" si="27"/>
        <v>0</v>
      </c>
    </row>
    <row r="161" spans="1:7" ht="22.5" x14ac:dyDescent="0.2">
      <c r="A161" s="109"/>
      <c r="B161" s="47" t="s">
        <v>100</v>
      </c>
      <c r="C161" s="48">
        <f>+C159+C160</f>
        <v>0</v>
      </c>
      <c r="D161" s="48">
        <f>+D159+D160</f>
        <v>0</v>
      </c>
      <c r="E161" s="48">
        <f>+E159+E160</f>
        <v>0</v>
      </c>
      <c r="F161" s="48">
        <f>+F159+F160</f>
        <v>4282.68</v>
      </c>
      <c r="G161" s="49">
        <f t="shared" si="27"/>
        <v>0</v>
      </c>
    </row>
    <row r="162" spans="1:7" ht="22.5" x14ac:dyDescent="0.2">
      <c r="A162" s="37"/>
      <c r="B162" s="104" t="s">
        <v>101</v>
      </c>
      <c r="C162" s="85">
        <f>+C161+C158</f>
        <v>0</v>
      </c>
      <c r="D162" s="85">
        <f>+D161+D158</f>
        <v>0</v>
      </c>
      <c r="E162" s="85">
        <f t="shared" ref="E162" si="55">+E161+E158</f>
        <v>0</v>
      </c>
      <c r="F162" s="85">
        <f>+F161+F158</f>
        <v>4282.68</v>
      </c>
      <c r="G162" s="86">
        <f t="shared" si="27"/>
        <v>0</v>
      </c>
    </row>
    <row r="163" spans="1:7" x14ac:dyDescent="0.2">
      <c r="A163" s="37">
        <v>8400001</v>
      </c>
      <c r="B163" s="38" t="s">
        <v>102</v>
      </c>
      <c r="C163" s="39">
        <f>_xlfn.XLOOKUP($A163,'[1]DESPESES € - resum'!$B:$B,'[1]DESPESES € - resum'!D:D,0)</f>
        <v>0</v>
      </c>
      <c r="D163" s="40">
        <f>_xlfn.XLOOKUP($A163,'[1]DESPESES € - resum'!$B:$B,'[1]DESPESES € - resum'!E:E,0)</f>
        <v>0</v>
      </c>
      <c r="E163" s="40">
        <f>_xlfn.XLOOKUP($A163,'[1]DESPESES € - resum'!$B:$B,'[1]DESPESES € - resum'!F:F,0)</f>
        <v>0</v>
      </c>
      <c r="F163" s="40">
        <f>_xlfn.XLOOKUP($A163,'[1]DESPESES € - resum'!$B:$B,'[1]DESPESES € - resum'!G:G,0)</f>
        <v>4356.78</v>
      </c>
      <c r="G163" s="41">
        <f t="shared" si="27"/>
        <v>0</v>
      </c>
    </row>
    <row r="164" spans="1:7" x14ac:dyDescent="0.2">
      <c r="A164" s="37"/>
      <c r="B164" s="47" t="s">
        <v>103</v>
      </c>
      <c r="C164" s="48">
        <f>+C163</f>
        <v>0</v>
      </c>
      <c r="D164" s="48">
        <f>+D163</f>
        <v>0</v>
      </c>
      <c r="E164" s="48">
        <f t="shared" ref="E164" si="56">+E163</f>
        <v>0</v>
      </c>
      <c r="F164" s="48">
        <f>+F163</f>
        <v>4356.78</v>
      </c>
      <c r="G164" s="49">
        <f t="shared" si="27"/>
        <v>0</v>
      </c>
    </row>
    <row r="165" spans="1:7" s="10" customFormat="1" x14ac:dyDescent="0.2">
      <c r="A165" s="37">
        <v>8410001</v>
      </c>
      <c r="B165" s="38" t="s">
        <v>104</v>
      </c>
      <c r="C165" s="39">
        <f>_xlfn.XLOOKUP($A165,'[1]DESPESES € - resum'!$B:$B,'[1]DESPESES € - resum'!D:D,0)</f>
        <v>0</v>
      </c>
      <c r="D165" s="40">
        <f>_xlfn.XLOOKUP($A165,'[1]DESPESES € - resum'!$B:$B,'[1]DESPESES € - resum'!E:E,0)</f>
        <v>0</v>
      </c>
      <c r="E165" s="40">
        <f>_xlfn.XLOOKUP($A165,'[1]DESPESES € - resum'!$B:$B,'[1]DESPESES € - resum'!F:F,0)</f>
        <v>0</v>
      </c>
      <c r="F165" s="40">
        <f>_xlfn.XLOOKUP($A165,'[1]DESPESES € - resum'!$B:$B,'[1]DESPESES € - resum'!G:G,0)</f>
        <v>150260.37</v>
      </c>
      <c r="G165" s="41">
        <f t="shared" si="27"/>
        <v>0</v>
      </c>
    </row>
    <row r="166" spans="1:7" s="10" customFormat="1" x14ac:dyDescent="0.2">
      <c r="A166" s="37"/>
      <c r="B166" s="47" t="s">
        <v>105</v>
      </c>
      <c r="C166" s="48">
        <f>+C165</f>
        <v>0</v>
      </c>
      <c r="D166" s="48">
        <f>+D165</f>
        <v>0</v>
      </c>
      <c r="E166" s="48">
        <f t="shared" ref="E166" si="57">+E165</f>
        <v>0</v>
      </c>
      <c r="F166" s="48">
        <f>+F165</f>
        <v>150260.37</v>
      </c>
      <c r="G166" s="49">
        <f t="shared" si="27"/>
        <v>0</v>
      </c>
    </row>
    <row r="167" spans="1:7" x14ac:dyDescent="0.2">
      <c r="A167" s="37"/>
      <c r="B167" s="104" t="s">
        <v>106</v>
      </c>
      <c r="C167" s="85">
        <f>+C166+C164</f>
        <v>0</v>
      </c>
      <c r="D167" s="85">
        <f>+D166+D164</f>
        <v>0</v>
      </c>
      <c r="E167" s="85">
        <f t="shared" ref="E167" si="58">+E166+E164</f>
        <v>0</v>
      </c>
      <c r="F167" s="85">
        <f>+F166+F164</f>
        <v>154617.15</v>
      </c>
      <c r="G167" s="86">
        <f t="shared" si="27"/>
        <v>0</v>
      </c>
    </row>
    <row r="168" spans="1:7" x14ac:dyDescent="0.2">
      <c r="A168" s="37">
        <v>8500001</v>
      </c>
      <c r="B168" s="108" t="s">
        <v>309</v>
      </c>
      <c r="C168" s="39">
        <f>_xlfn.XLOOKUP($A168,'[1]DESPESES € - resum'!$B:$B,'[1]DESPESES € - resum'!D:D,0)</f>
        <v>0</v>
      </c>
      <c r="D168" s="40">
        <f>_xlfn.XLOOKUP($A168,'[1]DESPESES € - resum'!$B:$B,'[1]DESPESES € - resum'!E:E,0)</f>
        <v>0</v>
      </c>
      <c r="E168" s="40">
        <f>_xlfn.XLOOKUP($A168,'[1]DESPESES € - resum'!$B:$B,'[1]DESPESES € - resum'!F:F,0)</f>
        <v>0</v>
      </c>
      <c r="F168" s="40">
        <f>_xlfn.XLOOKUP($A168,'[1]DESPESES € - resum'!$B:$B,'[1]DESPESES € - resum'!G:G,0)</f>
        <v>0</v>
      </c>
      <c r="G168" s="41">
        <f t="shared" si="27"/>
        <v>0</v>
      </c>
    </row>
    <row r="169" spans="1:7" ht="22.5" x14ac:dyDescent="0.2">
      <c r="A169" s="37"/>
      <c r="B169" s="47" t="s">
        <v>203</v>
      </c>
      <c r="C169" s="48">
        <f>+C168</f>
        <v>0</v>
      </c>
      <c r="D169" s="48">
        <f>+D168</f>
        <v>0</v>
      </c>
      <c r="E169" s="48">
        <f t="shared" ref="E169" si="59">+E168</f>
        <v>0</v>
      </c>
      <c r="F169" s="48">
        <f>+F168</f>
        <v>0</v>
      </c>
      <c r="G169" s="49">
        <f t="shared" si="27"/>
        <v>0</v>
      </c>
    </row>
    <row r="170" spans="1:7" ht="22.5" x14ac:dyDescent="0.2">
      <c r="A170" s="37"/>
      <c r="B170" s="104" t="s">
        <v>204</v>
      </c>
      <c r="C170" s="85">
        <f>+C169</f>
        <v>0</v>
      </c>
      <c r="D170" s="85">
        <f>+D169</f>
        <v>0</v>
      </c>
      <c r="E170" s="85">
        <f>+E169</f>
        <v>0</v>
      </c>
      <c r="F170" s="85">
        <f>+F169</f>
        <v>0</v>
      </c>
      <c r="G170" s="86">
        <f t="shared" si="27"/>
        <v>0</v>
      </c>
    </row>
    <row r="171" spans="1:7" ht="22.5" x14ac:dyDescent="0.2">
      <c r="A171" s="16">
        <v>8700001</v>
      </c>
      <c r="B171" s="36" t="s">
        <v>335</v>
      </c>
      <c r="C171" s="39">
        <f>_xlfn.XLOOKUP($A171,'[1]DESPESES € - resum'!$B:$B,'[1]DESPESES € - resum'!D:D,0)</f>
        <v>0</v>
      </c>
      <c r="D171" s="40">
        <f>_xlfn.XLOOKUP($A171,'[1]DESPESES € - resum'!$B:$B,'[1]DESPESES € - resum'!E:E,0)</f>
        <v>0</v>
      </c>
      <c r="E171" s="40">
        <f>_xlfn.XLOOKUP($A171,'[1]DESPESES € - resum'!$B:$B,'[1]DESPESES € - resum'!F:F,0)</f>
        <v>0</v>
      </c>
      <c r="F171" s="40">
        <f>_xlfn.XLOOKUP($A171,'[1]DESPESES € - resum'!$B:$B,'[1]DESPESES € - resum'!G:G,0)</f>
        <v>13140.08</v>
      </c>
      <c r="G171" s="41">
        <f t="shared" ref="G171" si="60">IFERROR(F171/E171,0)</f>
        <v>0</v>
      </c>
    </row>
    <row r="172" spans="1:7" x14ac:dyDescent="0.2">
      <c r="A172" s="16">
        <v>8700052</v>
      </c>
      <c r="B172" s="36" t="s">
        <v>310</v>
      </c>
      <c r="C172" s="39">
        <f>_xlfn.XLOOKUP($A172,'[1]DESPESES € - resum'!$B:$B,'[1]DESPESES € - resum'!D:D,0)</f>
        <v>0</v>
      </c>
      <c r="D172" s="40">
        <f>_xlfn.XLOOKUP($A172,'[1]DESPESES € - resum'!$B:$B,'[1]DESPESES € - resum'!E:E,0)</f>
        <v>17408.47</v>
      </c>
      <c r="E172" s="40">
        <f>_xlfn.XLOOKUP($A172,'[1]DESPESES € - resum'!$B:$B,'[1]DESPESES € - resum'!F:F,0)</f>
        <v>17408.47</v>
      </c>
      <c r="F172" s="40">
        <f>_xlfn.XLOOKUP($A172,'[1]DESPESES € - resum'!$B:$B,'[1]DESPESES € - resum'!G:G,0)</f>
        <v>0</v>
      </c>
      <c r="G172" s="41">
        <f t="shared" si="27"/>
        <v>0</v>
      </c>
    </row>
    <row r="173" spans="1:7" ht="22.5" x14ac:dyDescent="0.2">
      <c r="A173" s="16"/>
      <c r="B173" s="21" t="s">
        <v>264</v>
      </c>
      <c r="C173" s="48">
        <f>SUM(C171:C172)</f>
        <v>0</v>
      </c>
      <c r="D173" s="48">
        <f>SUM(D171:D172)</f>
        <v>17408.47</v>
      </c>
      <c r="E173" s="48">
        <f>SUM(E171:E172)</f>
        <v>17408.47</v>
      </c>
      <c r="F173" s="48">
        <f>SUM(F171:F172)</f>
        <v>13140.08</v>
      </c>
      <c r="G173" s="49">
        <f t="shared" ref="G173:G194" si="61">IFERROR(F173/E173,0)</f>
        <v>0.75480958407028298</v>
      </c>
    </row>
    <row r="174" spans="1:7" s="10" customFormat="1" x14ac:dyDescent="0.2">
      <c r="A174" s="37">
        <v>8710001</v>
      </c>
      <c r="B174" s="38" t="s">
        <v>265</v>
      </c>
      <c r="C174" s="39">
        <f>_xlfn.XLOOKUP($A174,'[1]DESPESES € - resum'!$B:$B,'[1]DESPESES € - resum'!D:D,0)</f>
        <v>0</v>
      </c>
      <c r="D174" s="40">
        <f>_xlfn.XLOOKUP($A174,'[1]DESPESES € - resum'!$B:$B,'[1]DESPESES € - resum'!E:E,0)</f>
        <v>0</v>
      </c>
      <c r="E174" s="40">
        <f>_xlfn.XLOOKUP($A174,'[1]DESPESES € - resum'!$B:$B,'[1]DESPESES € - resum'!F:F,0)</f>
        <v>0</v>
      </c>
      <c r="F174" s="40">
        <f>_xlfn.XLOOKUP($A174,'[1]DESPESES € - resum'!$B:$B,'[1]DESPESES € - resum'!G:G,0)</f>
        <v>0</v>
      </c>
      <c r="G174" s="41">
        <f t="shared" si="61"/>
        <v>0</v>
      </c>
    </row>
    <row r="175" spans="1:7" ht="22.5" x14ac:dyDescent="0.2">
      <c r="A175" s="37"/>
      <c r="B175" s="47" t="s">
        <v>266</v>
      </c>
      <c r="C175" s="48">
        <f>+C174</f>
        <v>0</v>
      </c>
      <c r="D175" s="48">
        <f>+D174</f>
        <v>0</v>
      </c>
      <c r="E175" s="48">
        <f t="shared" ref="E175" si="62">+E174</f>
        <v>0</v>
      </c>
      <c r="F175" s="48">
        <f>+F174</f>
        <v>0</v>
      </c>
      <c r="G175" s="49">
        <f t="shared" si="61"/>
        <v>0</v>
      </c>
    </row>
    <row r="176" spans="1:7" s="42" customFormat="1" ht="22.5" x14ac:dyDescent="0.2">
      <c r="A176" s="37"/>
      <c r="B176" s="104" t="s">
        <v>267</v>
      </c>
      <c r="C176" s="85">
        <f>+C175+C173</f>
        <v>0</v>
      </c>
      <c r="D176" s="85">
        <f>+D175+D173</f>
        <v>17408.47</v>
      </c>
      <c r="E176" s="85">
        <f t="shared" ref="E176" si="63">+E175+E173</f>
        <v>17408.47</v>
      </c>
      <c r="F176" s="85">
        <f>+F175+F173</f>
        <v>13140.08</v>
      </c>
      <c r="G176" s="86">
        <f t="shared" si="61"/>
        <v>0.75480958407028298</v>
      </c>
    </row>
    <row r="177" spans="1:7" x14ac:dyDescent="0.2">
      <c r="A177" s="37"/>
      <c r="B177" s="104" t="s">
        <v>320</v>
      </c>
      <c r="C177" s="96">
        <f>+C155+C176+C167+C162+C170</f>
        <v>0</v>
      </c>
      <c r="D177" s="96">
        <f>+D155+D176+D167+D162+D170</f>
        <v>17408.47</v>
      </c>
      <c r="E177" s="96">
        <f>+E155+E176+E167+E162+E170</f>
        <v>17408.47</v>
      </c>
      <c r="F177" s="96">
        <f>+F155+F176+F167+F162+F170</f>
        <v>172039.90999999997</v>
      </c>
      <c r="G177" s="97">
        <f t="shared" si="61"/>
        <v>9.8825405104526691</v>
      </c>
    </row>
    <row r="178" spans="1:7" ht="22.5" x14ac:dyDescent="0.2">
      <c r="A178" s="25">
        <v>9100003</v>
      </c>
      <c r="B178" s="38" t="s">
        <v>311</v>
      </c>
      <c r="C178" s="39">
        <f>_xlfn.XLOOKUP($A178,'[1]DESPESES € - resum'!$B:$B,'[1]DESPESES € - resum'!D:D,0)</f>
        <v>14311278.199999999</v>
      </c>
      <c r="D178" s="40">
        <f>_xlfn.XLOOKUP($A178,'[1]DESPESES € - resum'!$B:$B,'[1]DESPESES € - resum'!E:E,0)</f>
        <v>-5964121.4800000004</v>
      </c>
      <c r="E178" s="40">
        <f>_xlfn.XLOOKUP($A178,'[1]DESPESES € - resum'!$B:$B,'[1]DESPESES € - resum'!F:F,0)</f>
        <v>8347156.7199999988</v>
      </c>
      <c r="F178" s="40">
        <f>_xlfn.XLOOKUP($A178,'[1]DESPESES € - resum'!$B:$B,'[1]DESPESES € - resum'!G:G,0)</f>
        <v>8347156.7199999997</v>
      </c>
      <c r="G178" s="43">
        <f t="shared" si="61"/>
        <v>1.0000000000000002</v>
      </c>
    </row>
    <row r="179" spans="1:7" ht="22.5" x14ac:dyDescent="0.2">
      <c r="A179" s="25"/>
      <c r="B179" s="47" t="s">
        <v>268</v>
      </c>
      <c r="C179" s="48">
        <f>SUM(C178:C178)</f>
        <v>14311278.199999999</v>
      </c>
      <c r="D179" s="48">
        <f>SUM(D178:D178)</f>
        <v>-5964121.4800000004</v>
      </c>
      <c r="E179" s="48">
        <f>SUM(E178:E178)</f>
        <v>8347156.7199999988</v>
      </c>
      <c r="F179" s="48">
        <f>SUM(F178:F178)</f>
        <v>8347156.7199999997</v>
      </c>
      <c r="G179" s="49">
        <f t="shared" si="61"/>
        <v>1.0000000000000002</v>
      </c>
    </row>
    <row r="180" spans="1:7" ht="22.5" x14ac:dyDescent="0.2">
      <c r="A180" s="25">
        <v>9110001</v>
      </c>
      <c r="B180" s="92" t="s">
        <v>312</v>
      </c>
      <c r="C180" s="39">
        <f>_xlfn.XLOOKUP($A180,'[1]DESPESES € - resum'!$B:$B,'[1]DESPESES € - resum'!D:D,0)</f>
        <v>0</v>
      </c>
      <c r="D180" s="40">
        <f>_xlfn.XLOOKUP($A180,'[1]DESPESES € - resum'!$B:$B,'[1]DESPESES € - resum'!E:E,0)</f>
        <v>0</v>
      </c>
      <c r="E180" s="40">
        <f>_xlfn.XLOOKUP($A180,'[1]DESPESES € - resum'!$B:$B,'[1]DESPESES € - resum'!F:F,0)</f>
        <v>0</v>
      </c>
      <c r="F180" s="40">
        <f>_xlfn.XLOOKUP($A180,'[1]DESPESES € - resum'!$B:$B,'[1]DESPESES € - resum'!G:G,0)</f>
        <v>0</v>
      </c>
      <c r="G180" s="41">
        <f t="shared" si="61"/>
        <v>0</v>
      </c>
    </row>
    <row r="181" spans="1:7" ht="22.5" x14ac:dyDescent="0.2">
      <c r="A181" s="25"/>
      <c r="B181" s="21" t="s">
        <v>313</v>
      </c>
      <c r="C181" s="48">
        <f>+C180</f>
        <v>0</v>
      </c>
      <c r="D181" s="48">
        <f>+D180</f>
        <v>0</v>
      </c>
      <c r="E181" s="48">
        <f t="shared" ref="E181" si="64">+E180</f>
        <v>0</v>
      </c>
      <c r="F181" s="48">
        <f>+F180</f>
        <v>0</v>
      </c>
      <c r="G181" s="49">
        <f t="shared" si="61"/>
        <v>0</v>
      </c>
    </row>
    <row r="182" spans="1:7" x14ac:dyDescent="0.2">
      <c r="A182" s="25">
        <v>9120001</v>
      </c>
      <c r="B182" s="38" t="s">
        <v>314</v>
      </c>
      <c r="C182" s="39">
        <f>_xlfn.XLOOKUP($A182,'[1]DESPESES € - resum'!$B:$B,'[1]DESPESES € - resum'!D:D,0)</f>
        <v>0</v>
      </c>
      <c r="D182" s="40">
        <f>_xlfn.XLOOKUP($A182,'[1]DESPESES € - resum'!$B:$B,'[1]DESPESES € - resum'!E:E,0)</f>
        <v>0</v>
      </c>
      <c r="E182" s="40">
        <f>_xlfn.XLOOKUP($A182,'[1]DESPESES € - resum'!$B:$B,'[1]DESPESES € - resum'!F:F,0)</f>
        <v>0</v>
      </c>
      <c r="F182" s="40">
        <f>_xlfn.XLOOKUP($A182,'[1]DESPESES € - resum'!$B:$B,'[1]DESPESES € - resum'!G:G,0)</f>
        <v>0</v>
      </c>
      <c r="G182" s="41">
        <f t="shared" si="61"/>
        <v>0</v>
      </c>
    </row>
    <row r="183" spans="1:7" ht="22.5" x14ac:dyDescent="0.2">
      <c r="A183" s="110">
        <v>9120002</v>
      </c>
      <c r="B183" s="38" t="s">
        <v>107</v>
      </c>
      <c r="C183" s="39">
        <f>_xlfn.XLOOKUP($A183,'[1]DESPESES € - resum'!$B:$B,'[1]DESPESES € - resum'!D:D,0)</f>
        <v>0</v>
      </c>
      <c r="D183" s="40">
        <f>_xlfn.XLOOKUP($A183,'[1]DESPESES € - resum'!$B:$B,'[1]DESPESES € - resum'!E:E,0)</f>
        <v>0</v>
      </c>
      <c r="E183" s="40">
        <f>_xlfn.XLOOKUP($A183,'[1]DESPESES € - resum'!$B:$B,'[1]DESPESES € - resum'!F:F,0)</f>
        <v>0</v>
      </c>
      <c r="F183" s="40">
        <f>_xlfn.XLOOKUP($A183,'[1]DESPESES € - resum'!$B:$B,'[1]DESPESES € - resum'!G:G,0)</f>
        <v>0</v>
      </c>
      <c r="G183" s="41">
        <f t="shared" si="61"/>
        <v>0</v>
      </c>
    </row>
    <row r="184" spans="1:7" ht="22.5" x14ac:dyDescent="0.2">
      <c r="A184" s="110"/>
      <c r="B184" s="47" t="s">
        <v>269</v>
      </c>
      <c r="C184" s="48">
        <f>+C182+C183</f>
        <v>0</v>
      </c>
      <c r="D184" s="48">
        <f>+D182+D183</f>
        <v>0</v>
      </c>
      <c r="E184" s="48">
        <f t="shared" ref="E184" si="65">+E182+E183</f>
        <v>0</v>
      </c>
      <c r="F184" s="48">
        <f>+F182+F183</f>
        <v>0</v>
      </c>
      <c r="G184" s="49">
        <f t="shared" si="61"/>
        <v>0</v>
      </c>
    </row>
    <row r="185" spans="1:7" x14ac:dyDescent="0.2">
      <c r="A185" s="110">
        <v>9130001</v>
      </c>
      <c r="B185" s="38" t="s">
        <v>314</v>
      </c>
      <c r="C185" s="39">
        <f>_xlfn.XLOOKUP($A185,'[1]DESPESES € - resum'!$B:$B,'[1]DESPESES € - resum'!D:D,0)</f>
        <v>0</v>
      </c>
      <c r="D185" s="40">
        <f>_xlfn.XLOOKUP($A185,'[1]DESPESES € - resum'!$B:$B,'[1]DESPESES € - resum'!E:E,0)</f>
        <v>12057383</v>
      </c>
      <c r="E185" s="40">
        <f>_xlfn.XLOOKUP($A185,'[1]DESPESES € - resum'!$B:$B,'[1]DESPESES € - resum'!F:F,0)</f>
        <v>12057383</v>
      </c>
      <c r="F185" s="40">
        <f>_xlfn.XLOOKUP($A185,'[1]DESPESES € - resum'!$B:$B,'[1]DESPESES € - resum'!G:G,0)</f>
        <v>38549544.960000038</v>
      </c>
      <c r="G185" s="41">
        <f t="shared" si="61"/>
        <v>3.1971734629313873</v>
      </c>
    </row>
    <row r="186" spans="1:7" ht="22.5" x14ac:dyDescent="0.2">
      <c r="A186" s="110"/>
      <c r="B186" s="47" t="s">
        <v>270</v>
      </c>
      <c r="C186" s="48">
        <f>+C185</f>
        <v>0</v>
      </c>
      <c r="D186" s="48">
        <f>+D185</f>
        <v>12057383</v>
      </c>
      <c r="E186" s="48">
        <f t="shared" ref="E186" si="66">+E185</f>
        <v>12057383</v>
      </c>
      <c r="F186" s="48">
        <f>+F185</f>
        <v>38549544.960000038</v>
      </c>
      <c r="G186" s="49">
        <f t="shared" si="61"/>
        <v>3.1971734629313873</v>
      </c>
    </row>
    <row r="187" spans="1:7" x14ac:dyDescent="0.2">
      <c r="A187" s="110"/>
      <c r="B187" s="104" t="s">
        <v>108</v>
      </c>
      <c r="C187" s="85">
        <f t="shared" ref="C187:E187" si="67">+C186+C184+C181+C179</f>
        <v>14311278.199999999</v>
      </c>
      <c r="D187" s="85">
        <f t="shared" ref="D187" si="68">+D186+D184+D181+D179</f>
        <v>6093261.5199999996</v>
      </c>
      <c r="E187" s="85">
        <f t="shared" si="67"/>
        <v>20404539.719999999</v>
      </c>
      <c r="F187" s="85">
        <f t="shared" ref="F187" si="69">+F186+F184+F181+F179</f>
        <v>46896701.680000037</v>
      </c>
      <c r="G187" s="86">
        <f t="shared" si="61"/>
        <v>2.2983464622842296</v>
      </c>
    </row>
    <row r="188" spans="1:7" x14ac:dyDescent="0.2">
      <c r="A188" s="110">
        <v>9400001</v>
      </c>
      <c r="B188" s="111" t="s">
        <v>5</v>
      </c>
      <c r="C188" s="39">
        <f>_xlfn.XLOOKUP($A188,'[1]DESPESES € - resum'!$B:$B,'[1]DESPESES € - resum'!D:D,0)</f>
        <v>0</v>
      </c>
      <c r="D188" s="40">
        <f>_xlfn.XLOOKUP($A188,'[1]DESPESES € - resum'!$B:$B,'[1]DESPESES € - resum'!E:E,0)</f>
        <v>0</v>
      </c>
      <c r="E188" s="40">
        <f>_xlfn.XLOOKUP($A188,'[1]DESPESES € - resum'!$B:$B,'[1]DESPESES € - resum'!F:F,0)</f>
        <v>0</v>
      </c>
      <c r="F188" s="40">
        <f>_xlfn.XLOOKUP($A188,'[1]DESPESES € - resum'!$B:$B,'[1]DESPESES € - resum'!G:G,0)</f>
        <v>0</v>
      </c>
      <c r="G188" s="41">
        <f t="shared" si="61"/>
        <v>0</v>
      </c>
    </row>
    <row r="189" spans="1:7" x14ac:dyDescent="0.2">
      <c r="A189" s="110"/>
      <c r="B189" s="112" t="s">
        <v>271</v>
      </c>
      <c r="C189" s="48">
        <f>+C188</f>
        <v>0</v>
      </c>
      <c r="D189" s="48">
        <f>+D188</f>
        <v>0</v>
      </c>
      <c r="E189" s="48">
        <f t="shared" ref="E189:E190" si="70">+E188</f>
        <v>0</v>
      </c>
      <c r="F189" s="48">
        <f>+F188</f>
        <v>0</v>
      </c>
      <c r="G189" s="49">
        <f t="shared" si="61"/>
        <v>0</v>
      </c>
    </row>
    <row r="190" spans="1:7" x14ac:dyDescent="0.2">
      <c r="A190" s="110"/>
      <c r="B190" s="113" t="s">
        <v>109</v>
      </c>
      <c r="C190" s="85">
        <f>+C189</f>
        <v>0</v>
      </c>
      <c r="D190" s="85">
        <f>+D189</f>
        <v>0</v>
      </c>
      <c r="E190" s="85">
        <f t="shared" si="70"/>
        <v>0</v>
      </c>
      <c r="F190" s="85">
        <f>+F189</f>
        <v>0</v>
      </c>
      <c r="G190" s="86">
        <f t="shared" si="61"/>
        <v>0</v>
      </c>
    </row>
    <row r="191" spans="1:7" x14ac:dyDescent="0.2">
      <c r="A191" s="110">
        <v>9500001</v>
      </c>
      <c r="B191" s="111" t="s">
        <v>110</v>
      </c>
      <c r="C191" s="39">
        <f>_xlfn.XLOOKUP($A191,'[1]DESPESES € - resum'!$B:$B,'[1]DESPESES € - resum'!D:D,0)</f>
        <v>0</v>
      </c>
      <c r="D191" s="40">
        <f>_xlfn.XLOOKUP($A191,'[1]DESPESES € - resum'!$B:$B,'[1]DESPESES € - resum'!E:E,0)</f>
        <v>0</v>
      </c>
      <c r="E191" s="40">
        <f>_xlfn.XLOOKUP($A191,'[1]DESPESES € - resum'!$B:$B,'[1]DESPESES € - resum'!F:F,0)</f>
        <v>0</v>
      </c>
      <c r="F191" s="40">
        <f>_xlfn.XLOOKUP($A191,'[1]DESPESES € - resum'!$B:$B,'[1]DESPESES € - resum'!G:G,0)</f>
        <v>0</v>
      </c>
      <c r="G191" s="41">
        <f t="shared" si="61"/>
        <v>0</v>
      </c>
    </row>
    <row r="192" spans="1:7" x14ac:dyDescent="0.2">
      <c r="A192" s="110"/>
      <c r="B192" s="112" t="s">
        <v>111</v>
      </c>
      <c r="C192" s="48">
        <f>+C191</f>
        <v>0</v>
      </c>
      <c r="D192" s="48">
        <f>+D191</f>
        <v>0</v>
      </c>
      <c r="E192" s="48">
        <f t="shared" ref="E192:E193" si="71">+E191</f>
        <v>0</v>
      </c>
      <c r="F192" s="48">
        <f>+F191</f>
        <v>0</v>
      </c>
      <c r="G192" s="49">
        <f t="shared" si="61"/>
        <v>0</v>
      </c>
    </row>
    <row r="193" spans="1:7" x14ac:dyDescent="0.2">
      <c r="A193" s="110"/>
      <c r="B193" s="113" t="s">
        <v>112</v>
      </c>
      <c r="C193" s="85">
        <f>+C192</f>
        <v>0</v>
      </c>
      <c r="D193" s="85">
        <f>+D192</f>
        <v>0</v>
      </c>
      <c r="E193" s="85">
        <f t="shared" si="71"/>
        <v>0</v>
      </c>
      <c r="F193" s="85">
        <f>+F192</f>
        <v>0</v>
      </c>
      <c r="G193" s="86">
        <f t="shared" si="61"/>
        <v>0</v>
      </c>
    </row>
    <row r="194" spans="1:7" x14ac:dyDescent="0.2">
      <c r="A194" s="110"/>
      <c r="B194" s="113" t="s">
        <v>113</v>
      </c>
      <c r="C194" s="57">
        <f>+C190+C187+C193</f>
        <v>14311278.199999999</v>
      </c>
      <c r="D194" s="57">
        <f>+D190+D187+D193</f>
        <v>6093261.5199999996</v>
      </c>
      <c r="E194" s="57">
        <f>+E190+E187+E193</f>
        <v>20404539.719999999</v>
      </c>
      <c r="F194" s="57">
        <f>+F190+F187+F193</f>
        <v>46896701.680000037</v>
      </c>
      <c r="G194" s="58">
        <f t="shared" si="61"/>
        <v>2.2983464622842296</v>
      </c>
    </row>
    <row r="195" spans="1:7" x14ac:dyDescent="0.2">
      <c r="A195" s="110"/>
      <c r="B195" s="113"/>
      <c r="C195" s="114"/>
      <c r="D195" s="114"/>
      <c r="E195" s="114"/>
      <c r="F195" s="114"/>
      <c r="G195" s="114"/>
    </row>
    <row r="196" spans="1:7" x14ac:dyDescent="0.2">
      <c r="A196" s="110"/>
      <c r="B196" s="115" t="s">
        <v>114</v>
      </c>
      <c r="C196" s="57">
        <f>+C194+C152+C148+C126+C110+C84+C25+C177</f>
        <v>739269467.93000007</v>
      </c>
      <c r="D196" s="57">
        <f>+D194+D152+D148+D126+D110+D84+D25+D177</f>
        <v>154254308.53999999</v>
      </c>
      <c r="E196" s="57">
        <f>+E194+E152+E148+E126+E110+E84+E25+E177</f>
        <v>893523776.47000003</v>
      </c>
      <c r="F196" s="57">
        <f>+F194+F152+F148+F126+F110+F84+F25+F177</f>
        <v>915113809.5</v>
      </c>
      <c r="G196" s="58">
        <f t="shared" ref="G196" si="72">IFERROR(F196/E196,0)</f>
        <v>1.0241627963335174</v>
      </c>
    </row>
    <row r="197" spans="1:7" x14ac:dyDescent="0.2">
      <c r="A197" s="116"/>
      <c r="B197" s="117"/>
      <c r="C197" s="118"/>
      <c r="D197" s="118"/>
      <c r="E197" s="118"/>
      <c r="F197" s="118"/>
      <c r="G197" s="118"/>
    </row>
    <row r="198" spans="1:7" x14ac:dyDescent="0.2">
      <c r="A198" s="123"/>
      <c r="B198" s="123"/>
      <c r="C198" s="124"/>
      <c r="D198" s="124"/>
      <c r="E198" s="125"/>
      <c r="F198" s="124"/>
      <c r="G198" s="125"/>
    </row>
    <row r="199" spans="1:7" x14ac:dyDescent="0.2">
      <c r="A199" s="119"/>
      <c r="B199" s="119"/>
      <c r="C199" s="82"/>
      <c r="D199" s="82"/>
      <c r="E199" s="82"/>
      <c r="F199" s="82"/>
      <c r="G199" s="120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88" max="8" man="1"/>
  </rowBreaks>
  <ignoredErrors>
    <ignoredError sqref="C11 D99:E99 C15 C17:C18 C20:C21 C23:C25 C30:C31 C33:C34 C36 C43 C46 C48 C50 C52 C59 C69 C73:C74 C76 C78:C79 C82:C84 C101 C103:C104 C110 C112 C119 C124 C128:C129 C131:C132 C134:C135 C137:C138 C140:C141 C143:C144 C146:C148 C154:C155 C161:C162 C164 C166:C167 C169:C170 C175:C177 C181 C184 C186:C187 C189:C190 C192:C193 E11 E15 E17:E18 E20:E21 E23:E25 E30:E31 E33:E34 E36 E43 E46 E48 E50 E52 E59 E69 E73:E74 E76 E78:E79 E82:E84 E101 E103:E104 E110 E112 E119 E124 E128:E129 E131:E132 E134:E135 E137:E138 E140:E141 E143:E144 E146:E148 E154:E155 E161:E162 E164 E166:E167 E169:E170 E175:E177 E181 E184 E186:E187 E189:E190 E192:E194 G59:G84 G172:G194 G11:G57 G107:G112 G118:G120 C126 E126 G123:G148 G153:G156 G99:G104 G114:G115 G158:G1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INGRESSOS € resum</vt:lpstr>
      <vt:lpstr>DESPESES € - resum</vt:lpstr>
      <vt:lpstr>'DESPESES € - resum'!Área_de_impresión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2025-06-19T11:08:46Z</dcterms:modified>
</cp:coreProperties>
</file>